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COMPARATIVO OFERTAS " sheetId="1" r:id="rId1"/>
  </sheets>
  <definedNames>
    <definedName name="_xlnm._FilterDatabase" localSheetId="0" hidden="1">'COMPARATIVO OFERTAS '!$B$4:$O$41</definedName>
    <definedName name="_xlnm.Print_Area" localSheetId="0">'COMPARATIVO OFERTAS '!$A$1:$P$42</definedName>
  </definedNames>
  <calcPr calcId="124519"/>
</workbook>
</file>

<file path=xl/calcChain.xml><?xml version="1.0" encoding="utf-8"?>
<calcChain xmlns="http://schemas.openxmlformats.org/spreadsheetml/2006/main">
  <c r="O37" i="1"/>
  <c r="M37"/>
  <c r="J37"/>
  <c r="P37" s="1"/>
  <c r="O36"/>
  <c r="M36"/>
  <c r="J36"/>
  <c r="P36" s="1"/>
  <c r="O35"/>
  <c r="M35"/>
  <c r="J35"/>
  <c r="P35" s="1"/>
  <c r="O34"/>
  <c r="P34" s="1"/>
  <c r="M34"/>
  <c r="J34"/>
  <c r="O33"/>
  <c r="M33"/>
  <c r="J33"/>
  <c r="P33" s="1"/>
  <c r="N32"/>
  <c r="O32" s="1"/>
  <c r="L32"/>
  <c r="M32" s="1"/>
  <c r="J32"/>
  <c r="P32" s="1"/>
  <c r="O31"/>
  <c r="N31"/>
  <c r="L31"/>
  <c r="M31" s="1"/>
  <c r="J31"/>
  <c r="P31" s="1"/>
  <c r="O30"/>
  <c r="P30" s="1"/>
  <c r="M30"/>
  <c r="J30"/>
  <c r="O29"/>
  <c r="P29" s="1"/>
  <c r="M29"/>
  <c r="J29"/>
  <c r="O28"/>
  <c r="P28" s="1"/>
  <c r="M28"/>
  <c r="J28"/>
  <c r="O27"/>
  <c r="P27" s="1"/>
  <c r="M27"/>
  <c r="J27"/>
  <c r="O26"/>
  <c r="P26" s="1"/>
  <c r="M26"/>
  <c r="J26"/>
  <c r="O25"/>
  <c r="M25"/>
  <c r="J25"/>
  <c r="O24"/>
  <c r="M24"/>
  <c r="J24"/>
  <c r="O23"/>
  <c r="M23"/>
  <c r="J23"/>
  <c r="O22"/>
  <c r="M22"/>
  <c r="J22"/>
  <c r="O21"/>
  <c r="M21"/>
  <c r="J21"/>
  <c r="O20"/>
  <c r="M20"/>
  <c r="J20"/>
  <c r="P20" s="1"/>
  <c r="O19"/>
  <c r="M19"/>
  <c r="J19"/>
  <c r="P19" s="1"/>
  <c r="O18"/>
  <c r="P18" s="1"/>
  <c r="M18"/>
  <c r="J18"/>
  <c r="P17"/>
  <c r="O17"/>
  <c r="M17"/>
  <c r="J17"/>
  <c r="P16"/>
  <c r="O16"/>
  <c r="M16"/>
  <c r="J16"/>
  <c r="P15"/>
  <c r="O15"/>
  <c r="M15"/>
  <c r="J15"/>
  <c r="O14"/>
  <c r="M14"/>
  <c r="P14" s="1"/>
  <c r="J14"/>
  <c r="O13"/>
  <c r="M13"/>
  <c r="P13" s="1"/>
  <c r="J13"/>
  <c r="O12"/>
  <c r="M12"/>
  <c r="J12"/>
  <c r="P12" s="1"/>
  <c r="O11"/>
  <c r="P11" s="1"/>
  <c r="M11"/>
  <c r="J11"/>
  <c r="O10"/>
  <c r="P10" s="1"/>
  <c r="M10"/>
  <c r="J10"/>
  <c r="O9"/>
  <c r="P9" s="1"/>
  <c r="M9"/>
  <c r="J9"/>
  <c r="O8"/>
  <c r="M8"/>
  <c r="J8"/>
  <c r="P8" s="1"/>
  <c r="O7"/>
  <c r="M7"/>
  <c r="J7"/>
  <c r="P7" s="1"/>
  <c r="O6"/>
  <c r="M6"/>
  <c r="J6"/>
  <c r="P6" s="1"/>
  <c r="O5"/>
  <c r="M5"/>
  <c r="J5"/>
  <c r="P5" s="1"/>
  <c r="P38" l="1"/>
  <c r="J38"/>
  <c r="J39" s="1"/>
  <c r="O38"/>
  <c r="O40" s="1"/>
  <c r="M38"/>
  <c r="O39" l="1"/>
  <c r="O41" s="1"/>
  <c r="J40"/>
  <c r="M39"/>
  <c r="M40" s="1"/>
</calcChain>
</file>

<file path=xl/sharedStrings.xml><?xml version="1.0" encoding="utf-8"?>
<sst xmlns="http://schemas.openxmlformats.org/spreadsheetml/2006/main" count="179" uniqueCount="103">
  <si>
    <t xml:space="preserve">RESUMEN ESTUDIO DE MERCADO </t>
  </si>
  <si>
    <t>EVENTOS SOLICITADOS 2012</t>
  </si>
  <si>
    <t xml:space="preserve">No. </t>
  </si>
  <si>
    <t>AREA SOLICITANTE</t>
  </si>
  <si>
    <t xml:space="preserve">NOMBRE DEL EVENTO </t>
  </si>
  <si>
    <t>CANTIDAD</t>
  </si>
  <si>
    <t>No. APROX. DE ASISTENTES</t>
  </si>
  <si>
    <t>DURACION</t>
  </si>
  <si>
    <t>REQUERIMIENTOS</t>
  </si>
  <si>
    <t>VALOR UNITARIO</t>
  </si>
  <si>
    <t>VALOR TOTAL</t>
  </si>
  <si>
    <t>OBSERVACIONES</t>
  </si>
  <si>
    <t>VLR UNITARIO</t>
  </si>
  <si>
    <t xml:space="preserve"> VALOR MAS ECONOMICO POR EVENTO</t>
  </si>
  <si>
    <t>OFICINA DE GESTIÓN DE PROYECTOS DE INVESTIGACIÓN</t>
  </si>
  <si>
    <t>Curso Manejo Base de Datos</t>
  </si>
  <si>
    <t>5 días</t>
  </si>
  <si>
    <t>.- Salón de conferencias en hotel 4 estrellas
- 32 comp. Portátiles con acceso a: SPSS versión 20, R, Excel, Word , PDF e internet
- Computador, video beam y pantalla de proyección
- Refriegrios  (32 por día), estación de café y meseros
- Honorarios profesor (ascienden a $20.000.000 para los Dos (2) eventos)
- Coordinador logístico
- Control ingreso (1 día): stickers, impresora stickers
- Alojamiento profesor (5 noches en hotel 4 estrellas, incluyendo 3 comidas diarias). 
- Tiquetes profesor Chicago-Bogotá-Chicago y Londres-Bogotá-Londres.
- Tiquetes  Chicago-Bogotá-Chicago  y Londres-Bogotá-Londres (son dos talleres en fechas distintas).</t>
  </si>
  <si>
    <t>SON DOS EVENTOS EN 2012</t>
  </si>
  <si>
    <t>Taller propuesta Bogotá</t>
  </si>
  <si>
    <t xml:space="preserve"> 2 días</t>
  </si>
  <si>
    <t xml:space="preserve">.- Salon  
- Refrigerios a.m. (50 por día) , estacion de café y meseros
- Computador, video beam y pantalla de proyección
- Control ingreso (1 día): stickers, impresora stickers
- Coordinador logístico
- Sonido
- Honorarios tallerista $3.000.000
- Tiquetes tallerista Cartagena -  Bogotá - Cartagena
- Alojamiento 2 noches en hotel 4 estrellas, alimentación (3 comidas diarias) y transporte tallerista (aeropuerto-hotel-aeropuerto y hotel-evento-hotel si se requiere.
</t>
  </si>
  <si>
    <t>HAY MAS REQUERIMIENTOS EN 2012</t>
  </si>
  <si>
    <t>Taller propuesta Cali</t>
  </si>
  <si>
    <t>1 día</t>
  </si>
  <si>
    <t>.- Honorarios talleristas $3.000.000
- Alojamiento  2 noches en hotel 4 estrellas, alimentación (3 comidas diarias) y transporte tallerista
-  Tiquete para el profesor Bogotá-Cali-Bogotá.</t>
  </si>
  <si>
    <t>Taller propuesta Medellín</t>
  </si>
  <si>
    <t>.- Honorarios talleristas $3.000.000
-  Alojamiento  2 noches en hotel 4 estrellas, alimentación (3 comidas diarias) y transporte tallerista
-  Tiquete para el profesor Bogotá-Medellín-Bogotá.</t>
  </si>
  <si>
    <t>Taller propuesta Cartagena</t>
  </si>
  <si>
    <t>.- Honorarios talleristas $3.000.000
- Alojamiento alimentación y transporte tallerista
-  Tiquete para el profesor Bogotá-Cartagena-Bogotá.</t>
  </si>
  <si>
    <t>Taller propuesta Bucaramanga</t>
  </si>
  <si>
    <t>.- Honorarios talleristas $3.000.000
-  Alojamiento  2 noches en hotel 4 estrellas, alimentación (3 comidas diarias) y transporte tallerista
-  Tiquete para el profesor Bogotá-Bucaramanga-Bogotá.</t>
  </si>
  <si>
    <t>Seminario Internacional</t>
  </si>
  <si>
    <t>.- Inscripciones: invitaciones, coorreos, bases de datos, Confirmacion de asistencia Control de recaudos, Envio de poster e invitaciones
- Control y registro del ingreso Entrega de constancias de asistencia
- 3 Coordinadores logísticos
- Tiquetes de ida y regreso para 6 conferencistas internacionales cotizando los siguientes trayectos: 1. Tiquete Nueva York-Bogotá-Nueva York 2. Tiquete Seattle-Bogotá-Seattle 3. Tiquete Montreal-Bogotá-Montreal 4. Tiquete Londres-Bogotá-Londres 5. Tiquete Melbourne-Bogotá-Melbourne 6. Tiquete Estambul-Bogotá-Estambul.
- Transporte y acomodacion de 6 conferencistas en hotel 5 estrellas durante  dos noches incluyendo 3 comidas diarias  Pago de honorarios a 6 conferencistas internacionales (US $4.000 c/u.
- Tiquetes de ida y regreso a 4 conferencistas nacionales cotizando los siguientes destinos: 1. Medellín-Bogotá-Medellín 2 Cartagena-Bogotá-Cartagena 3. Cali-Bogotá-Cali 4. Bucaramanga-Bogotá-Bucaramanga.
-  Transporte y acomodacion de 4 conferencistas nac. (2 noches en hotel 5 estrellasincluyendo 3 comidas diarias. Pago de honorarios a 4 conferencistas nacionales $2.000.000 c/u.
- Meseros. Refrigerios am. Refrigerios talleres pm (100 primer día y 100 segundo día). Estación de café todo el día.
- Salon para reunión de trabajo para 35 personas. 
- Un salón con capacidad para 500 personas. Sonido (para las sala de conferencias de 500 personas). Sistema de video-streamming para las conferencias principales ( 3 universidades proyecten el evento en sus sedes además del público adicional). Conferencias en inglés o español. Canal basado en internet para transmitir el evento vía on-line en directo. Equipos tecnológicos para hacer videoconferencia con los conferencistas que se encuentren en el exterior (si se requiere). Video beams para la proyección de las conferencias en 3 pantallas para la proyección de las presentaciones.  Grabación en video de las conferencias magistrales del evento. Puede ser necesario grabar las conferencias alternas.  Equipos de traducción simultánea para las conferencias de 500 asistentes que así lo requieran. 2 traductores inglés-español. Maestro de Ceremonias para las conferencias de 500 asistentes. 1 computador para video streamming. 1 computador para la persona que esté contestando preguntas a través del chat. 1 computador para conferencista. 
-Un salón con capacidad para 100 personas en donde se realizarán conferencias alternas. 1 pantalla para la proyección de la conferencia a 100 personas. 1 pantalla para la proyección de la conferencia a 100 personas. Video beam para la proyección de la conferencia alterna en 1 pantalla. Sonido (para las sala de conferencias de 100 personas). Maestro de Ceremonias para las conferencias de 100 asistentes. 1 computador para el conferencista. 
- Un salón con espacio para exhibir 25 posters. con estructuras de soporte para colgar los posters. 2 salas de reunión adicionales para show rooms del ICFES. 2 salones con capacidad para  instalar en c/u 41 computadores para dictar talleres/cursos. 86 computadores para los talleres computadores portátiles con  acceso a los siguientes Software: SPSS versión 20, R, Excel, Word , PDFy  acceso a internet. Video beams (2)  para la proyección de las presentaciones de los talleristas en salas separadas en 2 pantallas para la proyección de las presentaciones de los talleristas. Pendones evento. 2 impresoras con papel para tener a disposición de los funcionarios del ICFES. 4 pantallas LCD para presentar información sobre el evento y el ICFES.</t>
  </si>
  <si>
    <t>SON CASI DOSCIENTAS PERSONAS MAS</t>
  </si>
  <si>
    <t>Reunion Convocatorias</t>
  </si>
  <si>
    <t>.- Salón en hotel 4 estrellas
- Refrigerios a.m., estacion de café y meseros
- Computador, video beam y pantalla de proyección
- Conexión por videoconferencia y experto en video conferencia
- Sonido
- Coordinador logístico
- Semaforo para presentaciones
- Conexion para internet para 10 asistentes</t>
  </si>
  <si>
    <t>SE AUMENTA LA CANTIDAD DE EVENTOS DE 2 A 8</t>
  </si>
  <si>
    <t xml:space="preserve">Sesión informativa  </t>
  </si>
  <si>
    <t>.- Salon en hotel 4 estrellas 
- Computador, video beam y pantalla de proyección
- Refrigerios, estacion de café y meseros
- Logistica convocatoria: invitaciones, correos, confirmaciones de asistencia
- Control ingreso: Stickers e impresora; coordinador logístico</t>
  </si>
  <si>
    <t>SE PUEDE EQUIPARAR CON APOYO EVENTOS DE DIVULGACIÒN 2011</t>
  </si>
  <si>
    <t>Reunión Final Convocatoria 2012</t>
  </si>
  <si>
    <t>.- Salon en centro de convenciones u hotel cerca al ICFES
- Desayuno + almuerzo. Meseros. Estación de café todo el día
- Computador, video beam y pantalla de proyección
- Conexión internet para 15 asistentes
- Conexión por videoconferencia y experto en video conferencia
- Sonido
- Coordinador logístico</t>
  </si>
  <si>
    <t>SE AUMENTA EL NUMERO DE ASISTENTES Y HAY MAS REQUERIMIENTOS</t>
  </si>
  <si>
    <t>DIRECCIÓN DE EVALUACIÓN</t>
  </si>
  <si>
    <t>Talleres para  funcionarios de diseño de especificacion, marcos de referencia</t>
  </si>
  <si>
    <t xml:space="preserve">.- Salón en hotel 3 o 4 estrellas o centro de convenciones empresariales
- Refrigerio a.m. y p.m., Almuerzo, Estación de Café
- Equipo de computo portátil, Video Beam y pantalla de proyección </t>
  </si>
  <si>
    <t>EVENTO NUEVO</t>
  </si>
  <si>
    <t>Validación Lenguaje 3°</t>
  </si>
  <si>
    <t>.- Salón con cap. Para 15 a 20 personas en hotel 3 o 4 estrellas
- Refrigerio a.m. y p.m., Almuerzo, Estación de Café
- Equipo de computo portátil, Video Beam y pantalla de proyección
- Materiales y ayudas: Impresión, empastado y argollado, agendas de notas, carpetas y esferos.</t>
  </si>
  <si>
    <t>Validación Matemáticas 3°</t>
  </si>
  <si>
    <t>.- Salón con cap. Para 15 a 20 personas en hotel 3 o  4 estrellas
- Refrigerio, Almuerzo, Estación de Café
- Equipo de computo portátil, Video Beam y pantalla de proyección
- Materiales y ayudas: Impresión, empastado y argollado, agendas de notas, carpetas y esferos.</t>
  </si>
  <si>
    <t>Validación Formatos  3°</t>
  </si>
  <si>
    <t>.- Salón con cap. Para 15 a 20 personas en hotel 3 o 4 estrellas
- Refrigerio, Almuerzo, Estación de Café
- Equipo de computo portátil, Video Beam y pantalla de proyección
- Materiales y ayudas: Impresión, empastado y argollado, agendas de notas, carpetas y esferos.</t>
  </si>
  <si>
    <t>Capacitación aplicadores TERCE</t>
  </si>
  <si>
    <t>.- Auditorio del icfes
- Refrigerios, Almuerzo, Estación de Café
- Materiales y ayudas: Impresión, empastado y argollado, agendas de notas, carpetas y esferos.</t>
  </si>
  <si>
    <t>Reuniones de importancia con representantes del sector educativo</t>
  </si>
  <si>
    <t>1/2 día</t>
  </si>
  <si>
    <t>.- Restaurante u hotel  5 estrellas de la ciudad bien ubicado y de gran calidad.
- Almuerzo (Menú a la carta). Debe incluir entrada, plato fuerte, postre, bebidas (no alcohólica), café.
- Indicar varios lugares en los que se pueda realizar este evento para que el ICFES seleccione.</t>
  </si>
  <si>
    <t>Reuniones del Comité para el rediseño de los instrumentos utilizados para los exámenes SABER PRO</t>
  </si>
  <si>
    <t xml:space="preserve">.- Salón en hotel 3 o 4 estrellas o Centro empresarial
- Refrigerio AM y PM (tipo light)
- Almuerzo (menú de trabajo básico)
- Salón con disposición en mesa redonda o U
- Equipo de computo portátil
- Video Beam
- Papelería o Kit (opcional )
-  Estación de Café
- En la mayoría de casos los eventos serán en Bogotá, pero es posible que se acuerde realizar alguno en otra ciudad capital del país. </t>
  </si>
  <si>
    <t>Reuniones comites de Saber 5 y 9</t>
  </si>
  <si>
    <t xml:space="preserve">.- Refrigerio AM y PM
- Almuerzo
- Salón con disposición en mesa redonda o U
- Equipo de computo portátil
- Video Beam
- Papelería o Kit (opcional )
- Estación de Café
- Se requiere que la ubicación del lugar de los eventos sea central (dependiendo de la movilidad de la ciudad puede ser cerca al ICFES o en zonas como salitre o el nor-oriente), el salón acondicionado para las reuniones debe posibilitar un manejo de luz que permita la proyección de presentaciones y deben contar con la posibilidad de disponer los refrigerios en el mismo espacio y no generar un gran desplazamiento para disponer los almuerzos. En la mayoría de casos los eventos serán en Bogotá, pero es posible que se acuerde realizar alguno en otra ciudad capital del país.
</t>
  </si>
  <si>
    <t>Talleres con docentes para definición de niveles 3°</t>
  </si>
  <si>
    <t>.- Salón para 20 personas en hotel 3 o 4 estrellas o centro empresarial
- Refrigerio AM y PM
- Almuerzo (menú de trabajo básico)
- Salón con disposición en mesa redonda o U
- Equipo de computo portátil
- Video Beam
- Papelería o Kit (opcional )
- Estación de Café
-  En la mayoría de casos los eventos serán en Bogotá, pero es posible que se acuerde realizar 1 en otra ciudad capital del país.</t>
  </si>
  <si>
    <t>Talleres con docentes para definición de Competencias Ciudadanas 5° y 9°</t>
  </si>
  <si>
    <t>. -Refrigerio AM yPM 
- Almuerzo (menú de trabajo básico)
- Salón con disposición en mesa redonda o U para 20 personas en hotel 3 o 4 estrellas o centro de convenciones
- Equipo de computo portátil
- Video Beam
- Papelería o Kit (opcional )
- Estación de Café
-  En la mayoría de casos los eventos serán en Bogotá, pero es posible que se acuerde realizar 1 en otra ciudad capital del país.</t>
  </si>
  <si>
    <t>Validación Competencias Ciudadanas 5° y 9°</t>
  </si>
  <si>
    <t>.- Refrigerios (Sandiwch y jugo o menú infantil)
- Alquiler de equipos de grabación de voz tipo periodista (mínimo 4) (entregar CD o DVD con grabaciones)
- Servicio de transporte: van o camioneta (Bogota y municipios cercanos)
- Facilidad de transporte de personal y alimentos al sitio definido.
- Materiales y ayudas: Impresión de 100 hojas; empastado y argollado de hasta 15 cuadernillos de 60 pág; agendas de notas, carpetas y esferos (de acuerdo al número de asistentes)
- Se requiere que la propuesta presente alternativas para la prestación del servicio de alimentos en lugares donde no pueda prestar el servicio directo.</t>
  </si>
  <si>
    <t>Dirección de Evaluación -Subdirección de Diseño de Instrumentos</t>
  </si>
  <si>
    <t>Jornadas de validación de niveles de desempeño. (REUNIONES DE TRABAJO)</t>
  </si>
  <si>
    <t>.- Salón en hotel 3 o 4 estrellas
- Refrigerio a.m. y p.m, Almuerzo, Estación de Café
- Equipo de computo portátil, Video Beam y pantalla de proyección</t>
  </si>
  <si>
    <t>Talleres de trabajo para la definición de propuestas de especificaciones. (REUNIONES DE TRABAJO)</t>
  </si>
  <si>
    <t>.- Salón con capacidad para 15 personas en Centro empresarial u hotel 3 o 4 estrellas.
- Refrigerios a.m. y p.m, Almuerzo, Estación de Café
- Equipo de computo portátil, Video Beam y pantalla de proyección</t>
  </si>
  <si>
    <t>Jornadas de divulgación sobre cambios en pruebas de estado (DIVULGACION ESTILO FORO)</t>
  </si>
  <si>
    <t>.- Salón con cap. Para 60 a 80 personas 
- Refrigerio a.m y p.m , Almuerzo (sandwich y jugo de cajita), Estación de Café
- Equipo de computo portátil, Video Beam y pantalla de proyección
- Envío de material impreso u otros a las ciudades de los eventos
- Registro de asistentes</t>
  </si>
  <si>
    <t>Se puede equiparar con el evento Divulgacion en el cambio de diseño de las pruebas en el 2011</t>
  </si>
  <si>
    <t>Dirección de Evaluación - Subdirección de Análisis y Divulgación</t>
  </si>
  <si>
    <t>Eventos de divulgación con el sector educativo (con-organizados o por invitación)</t>
  </si>
  <si>
    <t>.- Salon 
- Computador, video beam y pantalla de proyección
- Refrigerios a.m. y p.m, estacion de café
- Envío de material impreso u otros a las ciudades de los eventos
- Registro asistentes
- Control ingreso, coordinador logístico</t>
  </si>
  <si>
    <t>Evento de divulgación conexo a estudios de carácter internacional</t>
  </si>
  <si>
    <t>.-Auditorio o centro de convenciones con capacidad para 500 personas.
- Convocatoria y confirmación de invitados.
- Montaje de auditorio, sonido 
- Equipo de computo portátil, Video Beam y pantalla de proyección.
- Equipos de traducción simultanea Traductor simultaneo por 4 horas
- Grabación del evento
- Trasmisión Web streaming con chat 
- Coordinadores logisticos y personal de apoyo</t>
  </si>
  <si>
    <t>Desayuno tipo buffete o platos a la carta. Restaurante u hotel 5 estrellas al norte de la ciudad</t>
  </si>
  <si>
    <t>Almuerzo tipo buffete o platos a la carta. Restaurante u hotel 5 estrellas al norte de la ciudad.</t>
  </si>
  <si>
    <t>Evento de divulgación conexo a estudios de carácter internacional Gastos de desplazamiento conferencistas</t>
  </si>
  <si>
    <t>Alojamiento 2 noches 3 días en hotel 5 estrellas
Tiquetes ida y vuelta (Australia-Colombia-Australia)
Transporte Aeropuesto - Hotel - Lugar del evento -Hotel -Aeropuerto
Alimentación</t>
  </si>
  <si>
    <t>Cursos sobre diseño basado en evidencias</t>
  </si>
  <si>
    <t>.- Convocatoria y confirmación de interesados
- Salón principal o auditorio en centro empresarial
- Micrófono presidencial e inalámbrico
- Equipo de computo portátil (2), Video Beam y pantalla de proyección.
- Registro de asistentes (sistematizado)
- Estacion de café
- Bebida para expositores
- Papelería</t>
  </si>
  <si>
    <t>Oficina de Comunicaciones</t>
  </si>
  <si>
    <t>RENDICIÓN DE CUENTAS</t>
  </si>
  <si>
    <t>3 horas</t>
  </si>
  <si>
    <t>.- carpa en la parte exterior
- montaje de pendones y skyline
- sonido
- 2 computadores portátiles
- estación de café permanente, bebida para expositores
- grabación del evento
- personal de apoyo.                  
- Streaming</t>
  </si>
  <si>
    <t>VIDEOCONFERENCIA INSTITUCIONAL</t>
  </si>
  <si>
    <t>.- Carpa en la parte exterior del auditorio 
- montaje de skyline y pendones
- mesa principal con 4 puestos 
- computadores portatiles (2), 
- sonido profesional 
- streaming con chat y presentaciones, 
- micrófono inalámbrico, apuntador y micrófono de solapa, 
- Fotógrafo profesional 
- refrigerio, estación de café permanente, bebida para expositores, 
- grabación del evento
- punto de registro sistematizado</t>
  </si>
  <si>
    <t>EVENTO INSTITUCIONALES</t>
  </si>
  <si>
    <t>.- Carpa en la parte exterior del auditorio 
- montaje de skyline y pendones
- mesa principal con 4 puestos 
- computadores portatiles (2), 
- sonido profesional 
- streaming con chat y presentaciones, 
- micrófono inalámbrico, apuntador y micrófono de solapa, 
- Fotógrafo profesional 
- refrigerio a.m. y p.m, estación de café permanente, bebida para expositores, 
- grabación del evento
- punto de registro sistematizado</t>
  </si>
  <si>
    <t>SUB TOTAL</t>
  </si>
  <si>
    <t>IVA</t>
  </si>
  <si>
    <t>AIU (12%)</t>
  </si>
  <si>
    <t>PROPONENTE 1</t>
  </si>
  <si>
    <t>PROPONENTE 2</t>
  </si>
  <si>
    <t>PROPONENTE 3</t>
  </si>
  <si>
    <t>Teniendo en cuenta que las cotizaciones recibidas difieren mucho en cuento a precio, se calcularon las medias geométricas (una considerando las tres cotizaciones y otra considerando las dos cotizaciones de menor precio) y el valor total teniendo en cuenta el mejor precio por evento . Luego se determinó el valor del presupuesto con el promedio entre los dos valores más bajos de los tres calculados. Lo anterior con el objeto de que el presupuesto no estuviese influenciado mayormente por una sola cotización y poder así promover pluralidad de oferentes.</t>
  </si>
</sst>
</file>

<file path=xl/styles.xml><?xml version="1.0" encoding="utf-8"?>
<styleSheet xmlns="http://schemas.openxmlformats.org/spreadsheetml/2006/main">
  <numFmts count="3">
    <numFmt numFmtId="43" formatCode="_(* #,##0.00_);_(* \(#,##0.00\);_(* &quot;-&quot;??_);_(@_)"/>
    <numFmt numFmtId="164" formatCode="[$$-240A]\ #,##0.00"/>
    <numFmt numFmtId="165" formatCode="_-* #,##0.00\ &quot;€&quot;_-;\-* #,##0.00\ &quot;€&quot;_-;_-* &quot;-&quot;??\ &quot;€&quot;_-;_-@_-"/>
  </numFmts>
  <fonts count="13">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8"/>
      <color theme="1"/>
      <name val="Calibri"/>
      <family val="2"/>
      <scheme val="minor"/>
    </font>
    <font>
      <sz val="12"/>
      <color theme="1"/>
      <name val="Arial"/>
      <family val="2"/>
    </font>
    <font>
      <sz val="11"/>
      <color theme="1"/>
      <name val="Arial"/>
      <family val="2"/>
    </font>
    <font>
      <b/>
      <sz val="11"/>
      <color theme="1"/>
      <name val="Arial"/>
      <family val="2"/>
    </font>
    <font>
      <sz val="11"/>
      <name val="Arial"/>
      <family val="2"/>
    </font>
    <font>
      <sz val="11"/>
      <color rgb="FFFF0000"/>
      <name val="Arial"/>
      <family val="2"/>
    </font>
    <font>
      <b/>
      <sz val="12"/>
      <color rgb="FFFF0000"/>
      <name val="Arial"/>
      <family val="2"/>
    </font>
    <font>
      <sz val="10"/>
      <name val="Arial"/>
      <family val="2"/>
    </font>
    <font>
      <b/>
      <sz val="11"/>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43" fontId="11" fillId="0" borderId="0" applyFont="0" applyFill="0" applyBorder="0" applyAlignment="0" applyProtection="0"/>
  </cellStyleXfs>
  <cellXfs count="77">
    <xf numFmtId="0" fontId="0" fillId="0" borderId="0" xfId="0"/>
    <xf numFmtId="0" fontId="3" fillId="0" borderId="0" xfId="0" applyFont="1"/>
    <xf numFmtId="0" fontId="3" fillId="0" borderId="0" xfId="0" applyFont="1" applyFill="1"/>
    <xf numFmtId="0" fontId="4" fillId="0" borderId="0" xfId="0" applyFont="1"/>
    <xf numFmtId="0" fontId="6" fillId="0" borderId="7" xfId="0" applyFont="1" applyFill="1" applyBorder="1"/>
    <xf numFmtId="0" fontId="7" fillId="0" borderId="9" xfId="0" applyFont="1" applyFill="1" applyBorder="1" applyAlignment="1">
      <alignment wrapText="1"/>
    </xf>
    <xf numFmtId="0" fontId="6" fillId="0" borderId="2" xfId="0" applyFont="1" applyFill="1" applyBorder="1"/>
    <xf numFmtId="0" fontId="6" fillId="0" borderId="2" xfId="0" applyFont="1" applyFill="1" applyBorder="1" applyAlignment="1">
      <alignment wrapText="1"/>
    </xf>
    <xf numFmtId="0" fontId="4" fillId="0" borderId="0" xfId="0" applyFont="1" applyFill="1"/>
    <xf numFmtId="0" fontId="6" fillId="0" borderId="1" xfId="0" applyFont="1" applyFill="1" applyBorder="1" applyAlignment="1">
      <alignment wrapText="1"/>
    </xf>
    <xf numFmtId="164" fontId="6" fillId="0" borderId="12" xfId="0" applyNumberFormat="1" applyFont="1" applyBorder="1"/>
    <xf numFmtId="164" fontId="6" fillId="0" borderId="11" xfId="0" applyNumberFormat="1" applyFont="1" applyFill="1" applyBorder="1" applyAlignment="1">
      <alignment wrapText="1"/>
    </xf>
    <xf numFmtId="164" fontId="6" fillId="0" borderId="1" xfId="1" applyNumberFormat="1" applyFont="1" applyFill="1" applyBorder="1" applyAlignment="1">
      <alignment wrapText="1"/>
    </xf>
    <xf numFmtId="164" fontId="6" fillId="0" borderId="1" xfId="0" applyNumberFormat="1" applyFont="1" applyFill="1" applyBorder="1"/>
    <xf numFmtId="164" fontId="8" fillId="0" borderId="1" xfId="0" applyNumberFormat="1" applyFont="1" applyFill="1" applyBorder="1"/>
    <xf numFmtId="164" fontId="9" fillId="0" borderId="1" xfId="0" applyNumberFormat="1" applyFont="1" applyFill="1" applyBorder="1"/>
    <xf numFmtId="164" fontId="6" fillId="0" borderId="13" xfId="0" applyNumberFormat="1" applyFont="1" applyFill="1" applyBorder="1" applyAlignment="1">
      <alignment wrapText="1"/>
    </xf>
    <xf numFmtId="164" fontId="6" fillId="0" borderId="14" xfId="1" applyNumberFormat="1" applyFont="1" applyFill="1" applyBorder="1" applyAlignment="1">
      <alignment wrapText="1"/>
    </xf>
    <xf numFmtId="0" fontId="6" fillId="0" borderId="15" xfId="0" applyFont="1" applyFill="1" applyBorder="1"/>
    <xf numFmtId="164" fontId="6" fillId="0" borderId="14" xfId="0" applyNumberFormat="1" applyFont="1" applyFill="1" applyBorder="1"/>
    <xf numFmtId="164" fontId="6" fillId="0" borderId="16" xfId="0" applyNumberFormat="1" applyFont="1" applyBorder="1"/>
    <xf numFmtId="0" fontId="6" fillId="0" borderId="0" xfId="0" applyFont="1"/>
    <xf numFmtId="0" fontId="7" fillId="0" borderId="8" xfId="0" applyFont="1" applyFill="1" applyBorder="1" applyAlignment="1">
      <alignment wrapText="1"/>
    </xf>
    <xf numFmtId="164" fontId="6" fillId="0" borderId="9" xfId="0" applyNumberFormat="1" applyFont="1" applyFill="1" applyBorder="1"/>
    <xf numFmtId="0" fontId="6" fillId="0" borderId="17" xfId="0" applyFont="1" applyFill="1" applyBorder="1"/>
    <xf numFmtId="0" fontId="7" fillId="0" borderId="18" xfId="0" applyFont="1" applyFill="1" applyBorder="1" applyAlignment="1">
      <alignment wrapText="1"/>
    </xf>
    <xf numFmtId="164" fontId="6" fillId="0" borderId="10" xfId="0" applyNumberFormat="1" applyFont="1" applyFill="1" applyBorder="1"/>
    <xf numFmtId="164" fontId="7" fillId="0" borderId="11" xfId="0" applyNumberFormat="1" applyFont="1" applyFill="1" applyBorder="1"/>
    <xf numFmtId="0" fontId="6" fillId="0" borderId="0" xfId="0" applyFont="1" applyFill="1" applyBorder="1"/>
    <xf numFmtId="164" fontId="7" fillId="0" borderId="2" xfId="0" applyNumberFormat="1" applyFont="1" applyFill="1" applyBorder="1"/>
    <xf numFmtId="0" fontId="7" fillId="0" borderId="1" xfId="0" applyFont="1" applyFill="1" applyBorder="1"/>
    <xf numFmtId="164" fontId="6" fillId="0" borderId="12" xfId="0" applyNumberFormat="1" applyFont="1" applyFill="1" applyBorder="1"/>
    <xf numFmtId="0" fontId="7" fillId="0" borderId="13" xfId="0" applyFont="1" applyFill="1" applyBorder="1"/>
    <xf numFmtId="164" fontId="7" fillId="0" borderId="14" xfId="0" applyNumberFormat="1" applyFont="1" applyFill="1" applyBorder="1"/>
    <xf numFmtId="0" fontId="6" fillId="0" borderId="19" xfId="0" applyFont="1" applyFill="1" applyBorder="1"/>
    <xf numFmtId="0" fontId="7" fillId="0" borderId="15" xfId="0" applyFont="1" applyFill="1" applyBorder="1" applyAlignment="1">
      <alignment wrapText="1"/>
    </xf>
    <xf numFmtId="164" fontId="6" fillId="0" borderId="16" xfId="0" applyNumberFormat="1" applyFont="1" applyFill="1" applyBorder="1"/>
    <xf numFmtId="164" fontId="6" fillId="0" borderId="0" xfId="0" applyNumberFormat="1" applyFont="1" applyFill="1"/>
    <xf numFmtId="0" fontId="6" fillId="0" borderId="0" xfId="0" applyFont="1" applyFill="1"/>
    <xf numFmtId="0" fontId="7" fillId="0" borderId="20" xfId="0" applyFont="1" applyFill="1" applyBorder="1" applyAlignment="1">
      <alignment wrapText="1"/>
    </xf>
    <xf numFmtId="164" fontId="7" fillId="0" borderId="21" xfId="0" applyNumberFormat="1" applyFont="1" applyFill="1" applyBorder="1"/>
    <xf numFmtId="0" fontId="5" fillId="0" borderId="0" xfId="0" applyFont="1"/>
    <xf numFmtId="164" fontId="5" fillId="0" borderId="0" xfId="0" applyNumberFormat="1" applyFont="1" applyFill="1"/>
    <xf numFmtId="164" fontId="5" fillId="0" borderId="0" xfId="0" applyNumberFormat="1" applyFont="1"/>
    <xf numFmtId="164" fontId="10" fillId="0" borderId="0" xfId="0" applyNumberFormat="1" applyFont="1"/>
    <xf numFmtId="164" fontId="6" fillId="0" borderId="0" xfId="0" applyNumberFormat="1" applyFont="1" applyBorder="1"/>
    <xf numFmtId="164" fontId="6" fillId="0" borderId="0" xfId="0" applyNumberFormat="1" applyFont="1" applyBorder="1" applyAlignment="1">
      <alignment horizontal="left" wrapText="1"/>
    </xf>
    <xf numFmtId="0" fontId="0" fillId="0" borderId="0" xfId="0" applyFont="1"/>
    <xf numFmtId="0" fontId="0" fillId="0" borderId="0" xfId="0" applyFont="1" applyFill="1"/>
    <xf numFmtId="0" fontId="2"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1" xfId="0" applyFont="1" applyFill="1" applyBorder="1" applyAlignment="1">
      <alignment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164" fontId="7" fillId="0" borderId="5" xfId="0" applyNumberFormat="1" applyFont="1" applyFill="1" applyBorder="1" applyAlignment="1">
      <alignment horizontal="center" wrapText="1"/>
    </xf>
    <xf numFmtId="164" fontId="6" fillId="0" borderId="6" xfId="0" applyNumberFormat="1" applyFont="1" applyFill="1" applyBorder="1" applyAlignment="1">
      <alignment horizontal="center" wrapText="1"/>
    </xf>
    <xf numFmtId="164" fontId="12" fillId="0" borderId="5" xfId="0" applyNumberFormat="1" applyFont="1" applyFill="1" applyBorder="1" applyAlignment="1">
      <alignment horizontal="center"/>
    </xf>
    <xf numFmtId="164" fontId="12" fillId="0" borderId="6" xfId="0" applyNumberFormat="1" applyFont="1" applyFill="1" applyBorder="1" applyAlignment="1">
      <alignment horizontal="center"/>
    </xf>
    <xf numFmtId="164" fontId="7" fillId="0" borderId="5" xfId="0" applyNumberFormat="1" applyFont="1" applyFill="1" applyBorder="1" applyAlignment="1">
      <alignment horizontal="center"/>
    </xf>
    <xf numFmtId="164" fontId="7" fillId="0" borderId="6" xfId="0" applyNumberFormat="1" applyFont="1" applyFill="1" applyBorder="1" applyAlignment="1">
      <alignment horizontal="center"/>
    </xf>
    <xf numFmtId="0" fontId="2" fillId="0" borderId="1" xfId="0" applyFont="1" applyFill="1" applyBorder="1" applyAlignment="1">
      <alignment wrapText="1"/>
    </xf>
    <xf numFmtId="0" fontId="7" fillId="0" borderId="1" xfId="0" applyFont="1" applyFill="1" applyBorder="1" applyAlignment="1">
      <alignment wrapText="1"/>
    </xf>
    <xf numFmtId="0" fontId="7" fillId="0" borderId="2" xfId="0" applyFont="1" applyFill="1" applyBorder="1" applyAlignment="1">
      <alignment wrapText="1"/>
    </xf>
    <xf numFmtId="164" fontId="7" fillId="0" borderId="8" xfId="0" applyNumberFormat="1" applyFont="1" applyFill="1" applyBorder="1" applyAlignment="1">
      <alignment wrapText="1"/>
    </xf>
    <xf numFmtId="164" fontId="12" fillId="0" borderId="9" xfId="0" applyNumberFormat="1" applyFont="1" applyFill="1" applyBorder="1" applyAlignment="1">
      <alignment wrapText="1"/>
    </xf>
    <xf numFmtId="164" fontId="12" fillId="0" borderId="9" xfId="0" applyNumberFormat="1" applyFont="1" applyFill="1" applyBorder="1"/>
    <xf numFmtId="164" fontId="7" fillId="0" borderId="9" xfId="0" applyNumberFormat="1" applyFont="1" applyFill="1" applyBorder="1"/>
    <xf numFmtId="164" fontId="7" fillId="0" borderId="10" xfId="0" applyNumberFormat="1" applyFont="1" applyFill="1" applyBorder="1" applyAlignment="1">
      <alignment wrapText="1"/>
    </xf>
    <xf numFmtId="0" fontId="2" fillId="0" borderId="2" xfId="0" applyFont="1" applyFill="1" applyBorder="1" applyAlignment="1">
      <alignment wrapText="1"/>
    </xf>
    <xf numFmtId="0" fontId="6" fillId="0" borderId="1" xfId="0" applyFont="1" applyBorder="1" applyAlignment="1">
      <alignment wrapText="1"/>
    </xf>
    <xf numFmtId="0" fontId="6" fillId="0" borderId="2" xfId="0" applyFont="1" applyBorder="1" applyAlignment="1">
      <alignment wrapText="1"/>
    </xf>
    <xf numFmtId="164" fontId="6" fillId="0" borderId="11" xfId="1" applyNumberFormat="1" applyFont="1" applyFill="1" applyBorder="1" applyAlignment="1">
      <alignment wrapText="1"/>
    </xf>
    <xf numFmtId="0" fontId="6" fillId="0" borderId="1" xfId="0" applyFont="1" applyBorder="1" applyAlignment="1">
      <alignment vertical="top" wrapText="1"/>
    </xf>
    <xf numFmtId="164" fontId="2" fillId="0" borderId="0" xfId="0" applyNumberFormat="1" applyFont="1"/>
    <xf numFmtId="164" fontId="6" fillId="0" borderId="0" xfId="0" applyNumberFormat="1" applyFont="1"/>
  </cellXfs>
  <cellStyles count="3">
    <cellStyle name="Millares 2 6" xfId="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SheetLayoutView="100" workbookViewId="0">
      <selection activeCell="A42" sqref="A42:O42"/>
    </sheetView>
  </sheetViews>
  <sheetFormatPr baseColWidth="10" defaultRowHeight="15.75"/>
  <cols>
    <col min="1" max="1" width="1.7109375" style="1" customWidth="1"/>
    <col min="2" max="2" width="3.85546875" style="2" customWidth="1"/>
    <col min="3" max="3" width="26.28515625" style="2" customWidth="1"/>
    <col min="4" max="4" width="28.5703125" style="41" customWidth="1"/>
    <col min="5" max="5" width="21.140625" style="41" customWidth="1"/>
    <col min="6" max="6" width="16.140625" style="41" customWidth="1"/>
    <col min="7" max="7" width="13.85546875" style="41" customWidth="1"/>
    <col min="8" max="8" width="77" style="41" customWidth="1"/>
    <col min="9" max="9" width="29.140625" style="42" customWidth="1"/>
    <col min="10" max="10" width="23" style="42" customWidth="1"/>
    <col min="11" max="11" width="18.85546875" style="38" hidden="1" customWidth="1"/>
    <col min="12" max="12" width="21.5703125" style="42" customWidth="1"/>
    <col min="13" max="13" width="20.42578125" style="42" customWidth="1"/>
    <col min="14" max="14" width="20.7109375" style="42" customWidth="1"/>
    <col min="15" max="15" width="21.7109375" style="42" customWidth="1"/>
    <col min="16" max="16" width="24" style="1" hidden="1" customWidth="1"/>
    <col min="17" max="16384" width="11.42578125" style="3"/>
  </cols>
  <sheetData>
    <row r="1" spans="1:16" ht="15">
      <c r="A1" s="47"/>
      <c r="B1" s="48"/>
      <c r="C1" s="49" t="s">
        <v>0</v>
      </c>
      <c r="D1" s="49"/>
      <c r="E1" s="49"/>
      <c r="F1" s="49"/>
      <c r="G1" s="49"/>
      <c r="H1" s="49"/>
      <c r="I1" s="49"/>
      <c r="J1" s="49"/>
      <c r="K1" s="49"/>
      <c r="L1" s="49"/>
      <c r="M1" s="49"/>
      <c r="N1" s="49"/>
      <c r="O1" s="49"/>
      <c r="P1" s="49"/>
    </row>
    <row r="2" spans="1:16" ht="15">
      <c r="A2" s="50"/>
      <c r="B2" s="51"/>
      <c r="C2" s="49"/>
      <c r="D2" s="49"/>
      <c r="E2" s="49"/>
      <c r="F2" s="49"/>
      <c r="G2" s="49"/>
      <c r="H2" s="49"/>
      <c r="I2" s="49"/>
      <c r="J2" s="49"/>
      <c r="K2" s="49"/>
      <c r="L2" s="49"/>
      <c r="M2" s="49"/>
      <c r="N2" s="49"/>
      <c r="O2" s="49"/>
      <c r="P2" s="49"/>
    </row>
    <row r="3" spans="1:16" ht="26.25" customHeight="1" thickBot="1">
      <c r="A3" s="50"/>
      <c r="B3" s="52"/>
      <c r="C3" s="53" t="s">
        <v>1</v>
      </c>
      <c r="D3" s="54"/>
      <c r="E3" s="54"/>
      <c r="F3" s="54"/>
      <c r="G3" s="54"/>
      <c r="H3" s="55"/>
      <c r="I3" s="56" t="s">
        <v>99</v>
      </c>
      <c r="J3" s="57"/>
      <c r="K3" s="4"/>
      <c r="L3" s="58" t="s">
        <v>100</v>
      </c>
      <c r="M3" s="59"/>
      <c r="N3" s="60" t="s">
        <v>101</v>
      </c>
      <c r="O3" s="61"/>
      <c r="P3" s="47"/>
    </row>
    <row r="4" spans="1:16" ht="45">
      <c r="A4" s="50"/>
      <c r="B4" s="62" t="s">
        <v>2</v>
      </c>
      <c r="C4" s="62" t="s">
        <v>3</v>
      </c>
      <c r="D4" s="63" t="s">
        <v>4</v>
      </c>
      <c r="E4" s="63" t="s">
        <v>5</v>
      </c>
      <c r="F4" s="63" t="s">
        <v>6</v>
      </c>
      <c r="G4" s="63" t="s">
        <v>7</v>
      </c>
      <c r="H4" s="64" t="s">
        <v>8</v>
      </c>
      <c r="I4" s="65" t="s">
        <v>9</v>
      </c>
      <c r="J4" s="66" t="s">
        <v>10</v>
      </c>
      <c r="K4" s="5" t="s">
        <v>11</v>
      </c>
      <c r="L4" s="67" t="s">
        <v>9</v>
      </c>
      <c r="M4" s="67" t="s">
        <v>10</v>
      </c>
      <c r="N4" s="68" t="s">
        <v>12</v>
      </c>
      <c r="O4" s="68" t="s">
        <v>10</v>
      </c>
      <c r="P4" s="69" t="s">
        <v>13</v>
      </c>
    </row>
    <row r="5" spans="1:16" ht="228" customHeight="1">
      <c r="A5" s="50"/>
      <c r="B5" s="62">
        <v>1</v>
      </c>
      <c r="C5" s="70" t="s">
        <v>14</v>
      </c>
      <c r="D5" s="71" t="s">
        <v>15</v>
      </c>
      <c r="E5" s="71">
        <v>2</v>
      </c>
      <c r="F5" s="71">
        <v>32</v>
      </c>
      <c r="G5" s="71" t="s">
        <v>16</v>
      </c>
      <c r="H5" s="72" t="s">
        <v>17</v>
      </c>
      <c r="I5" s="73">
        <v>39340000</v>
      </c>
      <c r="J5" s="12">
        <f>I5*E5</f>
        <v>78680000</v>
      </c>
      <c r="K5" s="6" t="s">
        <v>18</v>
      </c>
      <c r="L5" s="13">
        <v>98901555</v>
      </c>
      <c r="M5" s="13">
        <f>L5*E5</f>
        <v>197803110</v>
      </c>
      <c r="N5" s="13">
        <v>57146240</v>
      </c>
      <c r="O5" s="13">
        <f>N5*E5</f>
        <v>114292480</v>
      </c>
      <c r="P5" s="10">
        <f>J5</f>
        <v>78680000</v>
      </c>
    </row>
    <row r="6" spans="1:16" ht="169.5" customHeight="1">
      <c r="A6" s="50"/>
      <c r="B6" s="62">
        <v>2</v>
      </c>
      <c r="C6" s="70" t="s">
        <v>14</v>
      </c>
      <c r="D6" s="71" t="s">
        <v>19</v>
      </c>
      <c r="E6" s="71">
        <v>1</v>
      </c>
      <c r="F6" s="71">
        <v>50</v>
      </c>
      <c r="G6" s="71" t="s">
        <v>20</v>
      </c>
      <c r="H6" s="72" t="s">
        <v>21</v>
      </c>
      <c r="I6" s="73">
        <v>12000000</v>
      </c>
      <c r="J6" s="12">
        <f>I6*E6</f>
        <v>12000000</v>
      </c>
      <c r="K6" s="7" t="s">
        <v>22</v>
      </c>
      <c r="L6" s="13">
        <v>24970000</v>
      </c>
      <c r="M6" s="13">
        <f t="shared" ref="M6:M37" si="0">L6*E6</f>
        <v>24970000</v>
      </c>
      <c r="N6" s="13">
        <v>14476800</v>
      </c>
      <c r="O6" s="13">
        <f t="shared" ref="O6:O37" si="1">N6*E6</f>
        <v>14476800</v>
      </c>
      <c r="P6" s="10">
        <f>J6</f>
        <v>12000000</v>
      </c>
    </row>
    <row r="7" spans="1:16" ht="75" customHeight="1">
      <c r="A7" s="50"/>
      <c r="B7" s="62">
        <v>3</v>
      </c>
      <c r="C7" s="70" t="s">
        <v>14</v>
      </c>
      <c r="D7" s="71" t="s">
        <v>23</v>
      </c>
      <c r="E7" s="71">
        <v>1</v>
      </c>
      <c r="F7" s="71">
        <v>50</v>
      </c>
      <c r="G7" s="71" t="s">
        <v>24</v>
      </c>
      <c r="H7" s="72" t="s">
        <v>25</v>
      </c>
      <c r="I7" s="73">
        <v>7000000</v>
      </c>
      <c r="J7" s="12">
        <f t="shared" ref="J7:J37" si="2">I7*E7</f>
        <v>7000000</v>
      </c>
      <c r="K7" s="6"/>
      <c r="L7" s="13">
        <v>9644824</v>
      </c>
      <c r="M7" s="13">
        <f t="shared" si="0"/>
        <v>9644824</v>
      </c>
      <c r="N7" s="13">
        <v>7250000</v>
      </c>
      <c r="O7" s="13">
        <f t="shared" si="1"/>
        <v>7250000</v>
      </c>
      <c r="P7" s="10">
        <f>J7</f>
        <v>7000000</v>
      </c>
    </row>
    <row r="8" spans="1:16" ht="69" customHeight="1">
      <c r="A8" s="50"/>
      <c r="B8" s="62">
        <v>4</v>
      </c>
      <c r="C8" s="70" t="s">
        <v>14</v>
      </c>
      <c r="D8" s="71" t="s">
        <v>26</v>
      </c>
      <c r="E8" s="71">
        <v>1</v>
      </c>
      <c r="F8" s="71">
        <v>50</v>
      </c>
      <c r="G8" s="71" t="s">
        <v>24</v>
      </c>
      <c r="H8" s="72" t="s">
        <v>27</v>
      </c>
      <c r="I8" s="73">
        <v>7000000</v>
      </c>
      <c r="J8" s="12">
        <f t="shared" si="2"/>
        <v>7000000</v>
      </c>
      <c r="K8" s="6"/>
      <c r="L8" s="13">
        <v>8703765</v>
      </c>
      <c r="M8" s="13">
        <f t="shared" si="0"/>
        <v>8703765</v>
      </c>
      <c r="N8" s="13">
        <v>7250000</v>
      </c>
      <c r="O8" s="13">
        <f t="shared" si="1"/>
        <v>7250000</v>
      </c>
      <c r="P8" s="10">
        <f>J8</f>
        <v>7000000</v>
      </c>
    </row>
    <row r="9" spans="1:16" ht="50.25" customHeight="1">
      <c r="A9" s="50"/>
      <c r="B9" s="62">
        <v>5</v>
      </c>
      <c r="C9" s="70" t="s">
        <v>14</v>
      </c>
      <c r="D9" s="71" t="s">
        <v>28</v>
      </c>
      <c r="E9" s="71">
        <v>1</v>
      </c>
      <c r="F9" s="71">
        <v>50</v>
      </c>
      <c r="G9" s="71" t="s">
        <v>24</v>
      </c>
      <c r="H9" s="72" t="s">
        <v>29</v>
      </c>
      <c r="I9" s="73">
        <v>8400000</v>
      </c>
      <c r="J9" s="12">
        <f t="shared" si="2"/>
        <v>8400000</v>
      </c>
      <c r="K9" s="6"/>
      <c r="L9" s="13">
        <v>10215834</v>
      </c>
      <c r="M9" s="13">
        <f t="shared" si="0"/>
        <v>10215834</v>
      </c>
      <c r="N9" s="13">
        <v>7250000</v>
      </c>
      <c r="O9" s="13">
        <f t="shared" si="1"/>
        <v>7250000</v>
      </c>
      <c r="P9" s="10">
        <f>+O9*1.12</f>
        <v>8120000.0000000009</v>
      </c>
    </row>
    <row r="10" spans="1:16" ht="73.5" customHeight="1">
      <c r="A10" s="50"/>
      <c r="B10" s="62">
        <v>6</v>
      </c>
      <c r="C10" s="70" t="s">
        <v>14</v>
      </c>
      <c r="D10" s="71" t="s">
        <v>30</v>
      </c>
      <c r="E10" s="71">
        <v>1</v>
      </c>
      <c r="F10" s="71">
        <v>50</v>
      </c>
      <c r="G10" s="71" t="s">
        <v>24</v>
      </c>
      <c r="H10" s="72" t="s">
        <v>31</v>
      </c>
      <c r="I10" s="73">
        <v>7980000</v>
      </c>
      <c r="J10" s="12">
        <f t="shared" si="2"/>
        <v>7980000</v>
      </c>
      <c r="K10" s="6"/>
      <c r="L10" s="13">
        <v>10215834</v>
      </c>
      <c r="M10" s="13">
        <f t="shared" si="0"/>
        <v>10215834</v>
      </c>
      <c r="N10" s="13">
        <v>7250000</v>
      </c>
      <c r="O10" s="13">
        <f t="shared" si="1"/>
        <v>7250000</v>
      </c>
      <c r="P10" s="10">
        <f>+O10*1.12</f>
        <v>8120000.0000000009</v>
      </c>
    </row>
    <row r="11" spans="1:16" ht="409.6" customHeight="1">
      <c r="A11" s="50"/>
      <c r="B11" s="62">
        <v>7</v>
      </c>
      <c r="C11" s="70" t="s">
        <v>14</v>
      </c>
      <c r="D11" s="74" t="s">
        <v>32</v>
      </c>
      <c r="E11" s="71">
        <v>1</v>
      </c>
      <c r="F11" s="71">
        <v>690</v>
      </c>
      <c r="G11" s="71"/>
      <c r="H11" s="72" t="s">
        <v>33</v>
      </c>
      <c r="I11" s="73">
        <v>330000000</v>
      </c>
      <c r="J11" s="12">
        <f t="shared" si="2"/>
        <v>330000000</v>
      </c>
      <c r="K11" s="7" t="s">
        <v>34</v>
      </c>
      <c r="L11" s="13">
        <v>580271473</v>
      </c>
      <c r="M11" s="13">
        <f t="shared" si="0"/>
        <v>580271473</v>
      </c>
      <c r="N11" s="13">
        <v>255531546</v>
      </c>
      <c r="O11" s="13">
        <f t="shared" si="1"/>
        <v>255531546</v>
      </c>
      <c r="P11" s="10">
        <f>+O11*1.12</f>
        <v>286195331.52000004</v>
      </c>
    </row>
    <row r="12" spans="1:16" ht="129.75" customHeight="1">
      <c r="A12" s="50"/>
      <c r="B12" s="62">
        <v>8</v>
      </c>
      <c r="C12" s="70" t="s">
        <v>14</v>
      </c>
      <c r="D12" s="71" t="s">
        <v>35</v>
      </c>
      <c r="E12" s="71">
        <v>7</v>
      </c>
      <c r="F12" s="71">
        <v>35</v>
      </c>
      <c r="G12" s="71" t="s">
        <v>20</v>
      </c>
      <c r="H12" s="72" t="s">
        <v>36</v>
      </c>
      <c r="I12" s="73">
        <v>13300000</v>
      </c>
      <c r="J12" s="12">
        <f>I12*E12</f>
        <v>93100000</v>
      </c>
      <c r="K12" s="7" t="s">
        <v>37</v>
      </c>
      <c r="L12" s="13">
        <v>18834536</v>
      </c>
      <c r="M12" s="13">
        <f t="shared" si="0"/>
        <v>131841752</v>
      </c>
      <c r="N12" s="13">
        <v>5927600</v>
      </c>
      <c r="O12" s="13">
        <f t="shared" si="1"/>
        <v>41493200</v>
      </c>
      <c r="P12" s="10">
        <f>+J12</f>
        <v>93100000</v>
      </c>
    </row>
    <row r="13" spans="1:16" s="8" customFormat="1" ht="101.25" customHeight="1">
      <c r="A13" s="51"/>
      <c r="B13" s="62">
        <v>9</v>
      </c>
      <c r="C13" s="70" t="s">
        <v>14</v>
      </c>
      <c r="D13" s="9" t="s">
        <v>38</v>
      </c>
      <c r="E13" s="9">
        <v>2</v>
      </c>
      <c r="F13" s="9">
        <v>100</v>
      </c>
      <c r="G13" s="71" t="s">
        <v>24</v>
      </c>
      <c r="H13" s="7" t="s">
        <v>39</v>
      </c>
      <c r="I13" s="73">
        <v>14000000</v>
      </c>
      <c r="J13" s="12">
        <f t="shared" si="2"/>
        <v>28000000</v>
      </c>
      <c r="K13" s="7" t="s">
        <v>40</v>
      </c>
      <c r="L13" s="13">
        <v>13470877</v>
      </c>
      <c r="M13" s="13">
        <f t="shared" si="0"/>
        <v>26941754</v>
      </c>
      <c r="N13" s="13">
        <v>3944000</v>
      </c>
      <c r="O13" s="13">
        <f t="shared" si="1"/>
        <v>7888000</v>
      </c>
      <c r="P13" s="10">
        <f>+M13</f>
        <v>26941754</v>
      </c>
    </row>
    <row r="14" spans="1:16" s="8" customFormat="1" ht="103.5" customHeight="1">
      <c r="A14" s="51"/>
      <c r="B14" s="62">
        <v>10</v>
      </c>
      <c r="C14" s="70" t="s">
        <v>14</v>
      </c>
      <c r="D14" s="9" t="s">
        <v>41</v>
      </c>
      <c r="E14" s="9">
        <v>2</v>
      </c>
      <c r="F14" s="9">
        <v>35</v>
      </c>
      <c r="G14" s="9" t="s">
        <v>24</v>
      </c>
      <c r="H14" s="7" t="s">
        <v>42</v>
      </c>
      <c r="I14" s="73">
        <v>14700000</v>
      </c>
      <c r="J14" s="12">
        <f>I14*E14</f>
        <v>29400000</v>
      </c>
      <c r="K14" s="7" t="s">
        <v>43</v>
      </c>
      <c r="L14" s="13">
        <v>11407866</v>
      </c>
      <c r="M14" s="13">
        <f t="shared" si="0"/>
        <v>22815732</v>
      </c>
      <c r="N14" s="13">
        <v>3654000</v>
      </c>
      <c r="O14" s="13">
        <f t="shared" si="1"/>
        <v>7308000</v>
      </c>
      <c r="P14" s="10">
        <f>+M14</f>
        <v>22815732</v>
      </c>
    </row>
    <row r="15" spans="1:16" s="8" customFormat="1" ht="84" customHeight="1">
      <c r="A15" s="51"/>
      <c r="B15" s="62">
        <v>11</v>
      </c>
      <c r="C15" s="70" t="s">
        <v>44</v>
      </c>
      <c r="D15" s="9" t="s">
        <v>45</v>
      </c>
      <c r="E15" s="9">
        <v>4</v>
      </c>
      <c r="F15" s="9">
        <v>25</v>
      </c>
      <c r="G15" s="9" t="s">
        <v>24</v>
      </c>
      <c r="H15" s="7" t="s">
        <v>46</v>
      </c>
      <c r="I15" s="12">
        <v>3990000</v>
      </c>
      <c r="J15" s="12">
        <f t="shared" si="2"/>
        <v>15960000</v>
      </c>
      <c r="K15" s="12" t="s">
        <v>47</v>
      </c>
      <c r="L15" s="12">
        <v>9195045</v>
      </c>
      <c r="M15" s="12">
        <f t="shared" si="0"/>
        <v>36780180</v>
      </c>
      <c r="N15" s="12">
        <v>2372200</v>
      </c>
      <c r="O15" s="12">
        <f t="shared" si="1"/>
        <v>9488800</v>
      </c>
      <c r="P15" s="10">
        <f t="shared" ref="P15:P18" si="3">+O15*1.12</f>
        <v>10627456.000000002</v>
      </c>
    </row>
    <row r="16" spans="1:16" s="8" customFormat="1" ht="81" customHeight="1">
      <c r="A16" s="51"/>
      <c r="B16" s="62">
        <v>12</v>
      </c>
      <c r="C16" s="70" t="s">
        <v>44</v>
      </c>
      <c r="D16" s="9" t="s">
        <v>48</v>
      </c>
      <c r="E16" s="9">
        <v>2</v>
      </c>
      <c r="F16" s="9">
        <v>15</v>
      </c>
      <c r="G16" s="9" t="s">
        <v>24</v>
      </c>
      <c r="H16" s="7" t="s">
        <v>49</v>
      </c>
      <c r="I16" s="11">
        <v>3920000</v>
      </c>
      <c r="J16" s="12">
        <f t="shared" si="2"/>
        <v>7840000</v>
      </c>
      <c r="K16" s="6" t="s">
        <v>47</v>
      </c>
      <c r="L16" s="13">
        <v>7820650</v>
      </c>
      <c r="M16" s="13">
        <f t="shared" si="0"/>
        <v>15641300</v>
      </c>
      <c r="N16" s="13">
        <v>1665760</v>
      </c>
      <c r="O16" s="13">
        <f t="shared" si="1"/>
        <v>3331520</v>
      </c>
      <c r="P16" s="10">
        <f t="shared" si="3"/>
        <v>3731302.4000000004</v>
      </c>
    </row>
    <row r="17" spans="1:16" s="8" customFormat="1" ht="93.75" customHeight="1">
      <c r="A17" s="51"/>
      <c r="B17" s="62">
        <v>13</v>
      </c>
      <c r="C17" s="70" t="s">
        <v>44</v>
      </c>
      <c r="D17" s="9" t="s">
        <v>50</v>
      </c>
      <c r="E17" s="9">
        <v>2</v>
      </c>
      <c r="F17" s="9">
        <v>15</v>
      </c>
      <c r="G17" s="9" t="s">
        <v>24</v>
      </c>
      <c r="H17" s="7" t="s">
        <v>51</v>
      </c>
      <c r="I17" s="11">
        <v>3920000</v>
      </c>
      <c r="J17" s="12">
        <f t="shared" si="2"/>
        <v>7840000</v>
      </c>
      <c r="K17" s="6" t="s">
        <v>47</v>
      </c>
      <c r="L17" s="13">
        <v>7820650</v>
      </c>
      <c r="M17" s="13">
        <f t="shared" si="0"/>
        <v>15641300</v>
      </c>
      <c r="N17" s="13">
        <v>1665760</v>
      </c>
      <c r="O17" s="13">
        <f t="shared" si="1"/>
        <v>3331520</v>
      </c>
      <c r="P17" s="10">
        <f t="shared" si="3"/>
        <v>3731302.4000000004</v>
      </c>
    </row>
    <row r="18" spans="1:16" s="8" customFormat="1" ht="96" customHeight="1">
      <c r="A18" s="51"/>
      <c r="B18" s="62">
        <v>14</v>
      </c>
      <c r="C18" s="70" t="s">
        <v>44</v>
      </c>
      <c r="D18" s="9" t="s">
        <v>52</v>
      </c>
      <c r="E18" s="9">
        <v>2</v>
      </c>
      <c r="F18" s="9">
        <v>15</v>
      </c>
      <c r="G18" s="9" t="s">
        <v>24</v>
      </c>
      <c r="H18" s="7" t="s">
        <v>53</v>
      </c>
      <c r="I18" s="11">
        <v>3920000</v>
      </c>
      <c r="J18" s="12">
        <f t="shared" si="2"/>
        <v>7840000</v>
      </c>
      <c r="K18" s="6" t="s">
        <v>47</v>
      </c>
      <c r="L18" s="13">
        <v>7820650</v>
      </c>
      <c r="M18" s="13">
        <f t="shared" si="0"/>
        <v>15641300</v>
      </c>
      <c r="N18" s="13">
        <v>1665760</v>
      </c>
      <c r="O18" s="13">
        <f t="shared" si="1"/>
        <v>3331520</v>
      </c>
      <c r="P18" s="10">
        <f t="shared" si="3"/>
        <v>3731302.4000000004</v>
      </c>
    </row>
    <row r="19" spans="1:16" s="8" customFormat="1" ht="73.5" customHeight="1">
      <c r="A19" s="51"/>
      <c r="B19" s="62">
        <v>15</v>
      </c>
      <c r="C19" s="70" t="s">
        <v>44</v>
      </c>
      <c r="D19" s="9" t="s">
        <v>54</v>
      </c>
      <c r="E19" s="9">
        <v>1</v>
      </c>
      <c r="F19" s="9">
        <v>50</v>
      </c>
      <c r="G19" s="9" t="s">
        <v>24</v>
      </c>
      <c r="H19" s="7" t="s">
        <v>55</v>
      </c>
      <c r="I19" s="11">
        <v>4060000</v>
      </c>
      <c r="J19" s="12">
        <f t="shared" si="2"/>
        <v>4060000</v>
      </c>
      <c r="K19" s="6" t="s">
        <v>47</v>
      </c>
      <c r="L19" s="14">
        <v>34662746</v>
      </c>
      <c r="M19" s="13">
        <f t="shared" si="0"/>
        <v>34662746</v>
      </c>
      <c r="N19" s="14">
        <v>20257080</v>
      </c>
      <c r="O19" s="13">
        <f t="shared" si="1"/>
        <v>20257080</v>
      </c>
      <c r="P19" s="10">
        <f>J19</f>
        <v>4060000</v>
      </c>
    </row>
    <row r="20" spans="1:16" s="8" customFormat="1" ht="73.5" customHeight="1">
      <c r="A20" s="51"/>
      <c r="B20" s="62">
        <v>16</v>
      </c>
      <c r="C20" s="70" t="s">
        <v>44</v>
      </c>
      <c r="D20" s="9" t="s">
        <v>56</v>
      </c>
      <c r="E20" s="9">
        <v>3</v>
      </c>
      <c r="F20" s="9">
        <v>30</v>
      </c>
      <c r="G20" s="9" t="s">
        <v>57</v>
      </c>
      <c r="H20" s="7" t="s">
        <v>58</v>
      </c>
      <c r="I20" s="11">
        <v>4200000</v>
      </c>
      <c r="J20" s="12">
        <f t="shared" si="2"/>
        <v>12600000</v>
      </c>
      <c r="K20" s="6"/>
      <c r="L20" s="14">
        <v>12475800</v>
      </c>
      <c r="M20" s="13">
        <f t="shared" si="0"/>
        <v>37427400</v>
      </c>
      <c r="N20" s="13">
        <v>3351622</v>
      </c>
      <c r="O20" s="13">
        <f t="shared" si="1"/>
        <v>10054866</v>
      </c>
      <c r="P20" s="10">
        <f>J20</f>
        <v>12600000</v>
      </c>
    </row>
    <row r="21" spans="1:16" s="8" customFormat="1" ht="144" customHeight="1">
      <c r="A21" s="51"/>
      <c r="B21" s="62">
        <v>17</v>
      </c>
      <c r="C21" s="70" t="s">
        <v>44</v>
      </c>
      <c r="D21" s="9" t="s">
        <v>59</v>
      </c>
      <c r="E21" s="9">
        <v>3</v>
      </c>
      <c r="F21" s="9">
        <v>60</v>
      </c>
      <c r="G21" s="9" t="s">
        <v>24</v>
      </c>
      <c r="H21" s="7" t="s">
        <v>60</v>
      </c>
      <c r="I21" s="11">
        <v>5600000</v>
      </c>
      <c r="J21" s="12">
        <f t="shared" si="2"/>
        <v>16800000</v>
      </c>
      <c r="K21" s="6"/>
      <c r="L21" s="14">
        <v>4625848</v>
      </c>
      <c r="M21" s="13">
        <f t="shared" si="0"/>
        <v>13877544</v>
      </c>
      <c r="N21" s="13">
        <v>14871996</v>
      </c>
      <c r="O21" s="13">
        <f t="shared" si="1"/>
        <v>44615988</v>
      </c>
      <c r="P21" s="10"/>
    </row>
    <row r="22" spans="1:16" s="8" customFormat="1" ht="228.75" customHeight="1">
      <c r="A22" s="51"/>
      <c r="B22" s="62">
        <v>18</v>
      </c>
      <c r="C22" s="70" t="s">
        <v>44</v>
      </c>
      <c r="D22" s="9" t="s">
        <v>61</v>
      </c>
      <c r="E22" s="9">
        <v>9</v>
      </c>
      <c r="F22" s="9">
        <v>10</v>
      </c>
      <c r="G22" s="9" t="s">
        <v>24</v>
      </c>
      <c r="H22" s="7" t="s">
        <v>62</v>
      </c>
      <c r="I22" s="11">
        <v>2100000</v>
      </c>
      <c r="J22" s="12">
        <f t="shared" si="2"/>
        <v>18900000</v>
      </c>
      <c r="K22" s="6"/>
      <c r="L22" s="14">
        <v>1090400</v>
      </c>
      <c r="M22" s="13">
        <f t="shared" si="0"/>
        <v>9813600</v>
      </c>
      <c r="N22" s="13">
        <v>6399182</v>
      </c>
      <c r="O22" s="13">
        <f t="shared" si="1"/>
        <v>57592638</v>
      </c>
      <c r="P22" s="10"/>
    </row>
    <row r="23" spans="1:16" s="8" customFormat="1" ht="141.75" customHeight="1">
      <c r="A23" s="51"/>
      <c r="B23" s="62">
        <v>19</v>
      </c>
      <c r="C23" s="70" t="s">
        <v>44</v>
      </c>
      <c r="D23" s="9" t="s">
        <v>63</v>
      </c>
      <c r="E23" s="9">
        <v>2</v>
      </c>
      <c r="F23" s="9">
        <v>15</v>
      </c>
      <c r="G23" s="9" t="s">
        <v>24</v>
      </c>
      <c r="H23" s="7" t="s">
        <v>64</v>
      </c>
      <c r="I23" s="11">
        <v>2520000</v>
      </c>
      <c r="J23" s="12">
        <f t="shared" si="2"/>
        <v>5040000</v>
      </c>
      <c r="K23" s="6"/>
      <c r="L23" s="14">
        <v>1444200</v>
      </c>
      <c r="M23" s="13">
        <f t="shared" si="0"/>
        <v>2888400</v>
      </c>
      <c r="N23" s="13">
        <v>7070945</v>
      </c>
      <c r="O23" s="13">
        <f t="shared" si="1"/>
        <v>14141890</v>
      </c>
      <c r="P23" s="10"/>
    </row>
    <row r="24" spans="1:16" s="8" customFormat="1" ht="147.75" customHeight="1">
      <c r="A24" s="51"/>
      <c r="B24" s="62">
        <v>20</v>
      </c>
      <c r="C24" s="70" t="s">
        <v>44</v>
      </c>
      <c r="D24" s="9" t="s">
        <v>65</v>
      </c>
      <c r="E24" s="9">
        <v>4</v>
      </c>
      <c r="F24" s="9">
        <v>15</v>
      </c>
      <c r="G24" s="9" t="s">
        <v>24</v>
      </c>
      <c r="H24" s="7" t="s">
        <v>66</v>
      </c>
      <c r="I24" s="11">
        <v>2520000</v>
      </c>
      <c r="J24" s="12">
        <f t="shared" si="2"/>
        <v>10080000</v>
      </c>
      <c r="K24" s="6"/>
      <c r="L24" s="14">
        <v>1443736</v>
      </c>
      <c r="M24" s="13">
        <f t="shared" si="0"/>
        <v>5774944</v>
      </c>
      <c r="N24" s="13">
        <v>7070945</v>
      </c>
      <c r="O24" s="13">
        <f t="shared" si="1"/>
        <v>28283780</v>
      </c>
      <c r="P24" s="10"/>
    </row>
    <row r="25" spans="1:16" s="8" customFormat="1" ht="146.25" customHeight="1">
      <c r="A25" s="51"/>
      <c r="B25" s="62">
        <v>21</v>
      </c>
      <c r="C25" s="70" t="s">
        <v>44</v>
      </c>
      <c r="D25" s="9" t="s">
        <v>67</v>
      </c>
      <c r="E25" s="9">
        <v>4</v>
      </c>
      <c r="F25" s="9">
        <v>20</v>
      </c>
      <c r="G25" s="9" t="s">
        <v>24</v>
      </c>
      <c r="H25" s="7" t="s">
        <v>68</v>
      </c>
      <c r="I25" s="11">
        <v>7000000</v>
      </c>
      <c r="J25" s="12">
        <f t="shared" si="2"/>
        <v>28000000</v>
      </c>
      <c r="K25" s="6"/>
      <c r="L25" s="14">
        <v>2505600</v>
      </c>
      <c r="M25" s="13">
        <f t="shared" si="0"/>
        <v>10022400</v>
      </c>
      <c r="N25" s="13">
        <v>4383569</v>
      </c>
      <c r="O25" s="13">
        <f t="shared" si="1"/>
        <v>17534276</v>
      </c>
      <c r="P25" s="10"/>
    </row>
    <row r="26" spans="1:16" s="8" customFormat="1" ht="99.75" customHeight="1">
      <c r="A26" s="51"/>
      <c r="B26" s="62">
        <v>22</v>
      </c>
      <c r="C26" s="70" t="s">
        <v>69</v>
      </c>
      <c r="D26" s="9" t="s">
        <v>70</v>
      </c>
      <c r="E26" s="9">
        <v>10</v>
      </c>
      <c r="F26" s="9">
        <v>15</v>
      </c>
      <c r="G26" s="9" t="s">
        <v>24</v>
      </c>
      <c r="H26" s="7" t="s">
        <v>71</v>
      </c>
      <c r="I26" s="11">
        <v>2520000</v>
      </c>
      <c r="J26" s="12">
        <f t="shared" si="2"/>
        <v>25200000</v>
      </c>
      <c r="K26" s="6" t="s">
        <v>47</v>
      </c>
      <c r="L26" s="13">
        <v>7335546</v>
      </c>
      <c r="M26" s="13">
        <f t="shared" si="0"/>
        <v>73355460</v>
      </c>
      <c r="N26" s="13">
        <v>1775960</v>
      </c>
      <c r="O26" s="13">
        <f t="shared" si="1"/>
        <v>17759600</v>
      </c>
      <c r="P26" s="10">
        <f>+O26*1.12</f>
        <v>19890752.000000004</v>
      </c>
    </row>
    <row r="27" spans="1:16" s="8" customFormat="1" ht="89.25" customHeight="1">
      <c r="A27" s="51"/>
      <c r="B27" s="62">
        <v>23</v>
      </c>
      <c r="C27" s="70" t="s">
        <v>69</v>
      </c>
      <c r="D27" s="9" t="s">
        <v>72</v>
      </c>
      <c r="E27" s="9">
        <v>11</v>
      </c>
      <c r="F27" s="9">
        <v>12</v>
      </c>
      <c r="G27" s="9" t="s">
        <v>24</v>
      </c>
      <c r="H27" s="7" t="s">
        <v>73</v>
      </c>
      <c r="I27" s="11">
        <v>2380000</v>
      </c>
      <c r="J27" s="12">
        <f t="shared" si="2"/>
        <v>26180000</v>
      </c>
      <c r="K27" s="6" t="s">
        <v>47</v>
      </c>
      <c r="L27" s="13">
        <v>7012000</v>
      </c>
      <c r="M27" s="13">
        <f t="shared" si="0"/>
        <v>77132000</v>
      </c>
      <c r="N27" s="13">
        <v>1497560</v>
      </c>
      <c r="O27" s="13">
        <f t="shared" si="1"/>
        <v>16473160</v>
      </c>
      <c r="P27" s="10">
        <f>+O27*1.12</f>
        <v>18449939.200000003</v>
      </c>
    </row>
    <row r="28" spans="1:16" s="8" customFormat="1" ht="86.25">
      <c r="A28" s="51"/>
      <c r="B28" s="62">
        <v>24</v>
      </c>
      <c r="C28" s="70" t="s">
        <v>69</v>
      </c>
      <c r="D28" s="9" t="s">
        <v>74</v>
      </c>
      <c r="E28" s="9">
        <v>10</v>
      </c>
      <c r="F28" s="9">
        <v>60</v>
      </c>
      <c r="G28" s="9" t="s">
        <v>57</v>
      </c>
      <c r="H28" s="7" t="s">
        <v>75</v>
      </c>
      <c r="I28" s="11">
        <v>10080000</v>
      </c>
      <c r="J28" s="12">
        <f t="shared" si="2"/>
        <v>100800000</v>
      </c>
      <c r="K28" s="7" t="s">
        <v>76</v>
      </c>
      <c r="L28" s="13">
        <v>15410000</v>
      </c>
      <c r="M28" s="13">
        <f t="shared" si="0"/>
        <v>154100000</v>
      </c>
      <c r="N28" s="13">
        <v>6355640</v>
      </c>
      <c r="O28" s="13">
        <f t="shared" si="1"/>
        <v>63556400</v>
      </c>
      <c r="P28" s="10">
        <f>+O28*1.12</f>
        <v>71183168</v>
      </c>
    </row>
    <row r="29" spans="1:16" s="8" customFormat="1" ht="116.25" customHeight="1">
      <c r="A29" s="51"/>
      <c r="B29" s="62">
        <v>25</v>
      </c>
      <c r="C29" s="70" t="s">
        <v>77</v>
      </c>
      <c r="D29" s="9" t="s">
        <v>78</v>
      </c>
      <c r="E29" s="9">
        <v>7</v>
      </c>
      <c r="F29" s="9">
        <v>100</v>
      </c>
      <c r="G29" s="9" t="s">
        <v>57</v>
      </c>
      <c r="H29" s="7" t="s">
        <v>79</v>
      </c>
      <c r="I29" s="11">
        <v>12880000</v>
      </c>
      <c r="J29" s="12">
        <f t="shared" si="2"/>
        <v>90160000</v>
      </c>
      <c r="K29" s="6" t="s">
        <v>47</v>
      </c>
      <c r="L29" s="13">
        <v>14433675</v>
      </c>
      <c r="M29" s="13">
        <f t="shared" si="0"/>
        <v>101035725</v>
      </c>
      <c r="N29" s="13">
        <v>6982968</v>
      </c>
      <c r="O29" s="13">
        <f t="shared" si="1"/>
        <v>48880776</v>
      </c>
      <c r="P29" s="10">
        <f>+O29*1.12</f>
        <v>54746469.120000005</v>
      </c>
    </row>
    <row r="30" spans="1:16" s="8" customFormat="1" ht="115.5" customHeight="1">
      <c r="A30" s="51"/>
      <c r="B30" s="62">
        <v>26</v>
      </c>
      <c r="C30" s="70" t="s">
        <v>77</v>
      </c>
      <c r="D30" s="9" t="s">
        <v>80</v>
      </c>
      <c r="E30" s="9">
        <v>1</v>
      </c>
      <c r="F30" s="9">
        <v>500</v>
      </c>
      <c r="G30" s="9" t="s">
        <v>57</v>
      </c>
      <c r="H30" s="7" t="s">
        <v>81</v>
      </c>
      <c r="I30" s="11">
        <v>42000000</v>
      </c>
      <c r="J30" s="12">
        <f t="shared" si="2"/>
        <v>42000000</v>
      </c>
      <c r="K30" s="6" t="s">
        <v>47</v>
      </c>
      <c r="L30" s="13">
        <v>41636857</v>
      </c>
      <c r="M30" s="13">
        <f t="shared" si="0"/>
        <v>41636857</v>
      </c>
      <c r="N30" s="13">
        <v>34916000</v>
      </c>
      <c r="O30" s="13">
        <f t="shared" si="1"/>
        <v>34916000</v>
      </c>
      <c r="P30" s="10">
        <f>+O30*1.12</f>
        <v>39105920</v>
      </c>
    </row>
    <row r="31" spans="1:16" s="8" customFormat="1" ht="82.5" customHeight="1">
      <c r="A31" s="51"/>
      <c r="B31" s="62">
        <v>27</v>
      </c>
      <c r="C31" s="70" t="s">
        <v>77</v>
      </c>
      <c r="D31" s="9" t="s">
        <v>80</v>
      </c>
      <c r="E31" s="9">
        <v>1</v>
      </c>
      <c r="F31" s="9">
        <v>20</v>
      </c>
      <c r="G31" s="9"/>
      <c r="H31" s="7" t="s">
        <v>82</v>
      </c>
      <c r="I31" s="11">
        <v>1820000</v>
      </c>
      <c r="J31" s="12">
        <f t="shared" si="2"/>
        <v>1820000</v>
      </c>
      <c r="K31" s="6" t="s">
        <v>47</v>
      </c>
      <c r="L31" s="13">
        <f>882000+1764012</f>
        <v>2646012</v>
      </c>
      <c r="M31" s="13">
        <f t="shared" si="0"/>
        <v>2646012</v>
      </c>
      <c r="N31" s="13">
        <f>736600+1769000</f>
        <v>2505600</v>
      </c>
      <c r="O31" s="13">
        <f t="shared" si="1"/>
        <v>2505600</v>
      </c>
      <c r="P31" s="10">
        <f>J31</f>
        <v>1820000</v>
      </c>
    </row>
    <row r="32" spans="1:16" s="8" customFormat="1" ht="71.25" customHeight="1">
      <c r="A32" s="51"/>
      <c r="B32" s="62">
        <v>28</v>
      </c>
      <c r="C32" s="70" t="s">
        <v>77</v>
      </c>
      <c r="D32" s="9" t="s">
        <v>80</v>
      </c>
      <c r="E32" s="9">
        <v>1</v>
      </c>
      <c r="F32" s="9">
        <v>20</v>
      </c>
      <c r="G32" s="9"/>
      <c r="H32" s="7" t="s">
        <v>83</v>
      </c>
      <c r="I32" s="11">
        <v>1960000</v>
      </c>
      <c r="J32" s="12">
        <f t="shared" si="2"/>
        <v>1960000</v>
      </c>
      <c r="K32" s="6"/>
      <c r="L32" s="13">
        <f>882000+1764012</f>
        <v>2646012</v>
      </c>
      <c r="M32" s="13">
        <f t="shared" si="0"/>
        <v>2646012</v>
      </c>
      <c r="N32" s="13">
        <f>736600+1769000</f>
        <v>2505600</v>
      </c>
      <c r="O32" s="13">
        <f t="shared" si="1"/>
        <v>2505600</v>
      </c>
      <c r="P32" s="10">
        <f>J32</f>
        <v>1960000</v>
      </c>
    </row>
    <row r="33" spans="1:16" s="8" customFormat="1" ht="72">
      <c r="A33" s="51"/>
      <c r="B33" s="62">
        <v>29</v>
      </c>
      <c r="C33" s="70" t="s">
        <v>77</v>
      </c>
      <c r="D33" s="9" t="s">
        <v>84</v>
      </c>
      <c r="E33" s="9">
        <v>2</v>
      </c>
      <c r="F33" s="9">
        <v>1</v>
      </c>
      <c r="G33" s="9"/>
      <c r="H33" s="7" t="s">
        <v>85</v>
      </c>
      <c r="I33" s="11">
        <v>29400000</v>
      </c>
      <c r="J33" s="12">
        <f>+I33*F33</f>
        <v>29400000</v>
      </c>
      <c r="K33" s="6" t="s">
        <v>47</v>
      </c>
      <c r="L33" s="13">
        <v>46012453</v>
      </c>
      <c r="M33" s="13">
        <f>+L33*F33</f>
        <v>46012453</v>
      </c>
      <c r="N33" s="13">
        <v>12036160</v>
      </c>
      <c r="O33" s="13">
        <f>+N33*F33</f>
        <v>12036160</v>
      </c>
      <c r="P33" s="10">
        <f>+J33</f>
        <v>29400000</v>
      </c>
    </row>
    <row r="34" spans="1:16" s="8" customFormat="1" ht="113.25" customHeight="1">
      <c r="A34" s="51"/>
      <c r="B34" s="62">
        <v>30</v>
      </c>
      <c r="C34" s="70" t="s">
        <v>77</v>
      </c>
      <c r="D34" s="9" t="s">
        <v>86</v>
      </c>
      <c r="E34" s="9">
        <v>4</v>
      </c>
      <c r="F34" s="9">
        <v>100</v>
      </c>
      <c r="G34" s="9" t="s">
        <v>57</v>
      </c>
      <c r="H34" s="7" t="s">
        <v>87</v>
      </c>
      <c r="I34" s="11">
        <v>28560000</v>
      </c>
      <c r="J34" s="12">
        <f t="shared" si="2"/>
        <v>114240000</v>
      </c>
      <c r="K34" s="6" t="s">
        <v>47</v>
      </c>
      <c r="L34" s="13">
        <v>14481303</v>
      </c>
      <c r="M34" s="13">
        <f t="shared" si="0"/>
        <v>57925212</v>
      </c>
      <c r="N34" s="13">
        <v>6879960</v>
      </c>
      <c r="O34" s="13">
        <f t="shared" si="1"/>
        <v>27519840</v>
      </c>
      <c r="P34" s="10">
        <f>+O34*1.12</f>
        <v>30822220.800000004</v>
      </c>
    </row>
    <row r="35" spans="1:16" s="8" customFormat="1" ht="124.5" customHeight="1">
      <c r="A35" s="51"/>
      <c r="B35" s="62">
        <v>31</v>
      </c>
      <c r="C35" s="70" t="s">
        <v>88</v>
      </c>
      <c r="D35" s="9" t="s">
        <v>89</v>
      </c>
      <c r="E35" s="9">
        <v>1</v>
      </c>
      <c r="F35" s="9">
        <v>100</v>
      </c>
      <c r="G35" s="9" t="s">
        <v>90</v>
      </c>
      <c r="H35" s="7" t="s">
        <v>91</v>
      </c>
      <c r="I35" s="11">
        <v>19600000</v>
      </c>
      <c r="J35" s="12">
        <f t="shared" si="2"/>
        <v>19600000</v>
      </c>
      <c r="K35" s="6"/>
      <c r="L35" s="13">
        <v>34338786</v>
      </c>
      <c r="M35" s="13">
        <f t="shared" si="0"/>
        <v>34338786</v>
      </c>
      <c r="N35" s="13">
        <v>8154800</v>
      </c>
      <c r="O35" s="13">
        <f t="shared" si="1"/>
        <v>8154800</v>
      </c>
      <c r="P35" s="10">
        <f>+J35</f>
        <v>19600000</v>
      </c>
    </row>
    <row r="36" spans="1:16" s="8" customFormat="1" ht="167.25" customHeight="1">
      <c r="A36" s="51"/>
      <c r="B36" s="62">
        <v>32</v>
      </c>
      <c r="C36" s="70" t="s">
        <v>88</v>
      </c>
      <c r="D36" s="9" t="s">
        <v>92</v>
      </c>
      <c r="E36" s="9">
        <v>7</v>
      </c>
      <c r="F36" s="9">
        <v>100</v>
      </c>
      <c r="G36" s="9" t="s">
        <v>90</v>
      </c>
      <c r="H36" s="7" t="s">
        <v>93</v>
      </c>
      <c r="I36" s="11">
        <v>19320000</v>
      </c>
      <c r="J36" s="12">
        <f t="shared" si="2"/>
        <v>135240000</v>
      </c>
      <c r="K36" s="6" t="s">
        <v>47</v>
      </c>
      <c r="L36" s="13">
        <v>28312392</v>
      </c>
      <c r="M36" s="13">
        <f t="shared" si="0"/>
        <v>198186744</v>
      </c>
      <c r="N36" s="15">
        <v>8154800</v>
      </c>
      <c r="O36" s="13">
        <f t="shared" si="1"/>
        <v>57083600</v>
      </c>
      <c r="P36" s="10">
        <f>J36</f>
        <v>135240000</v>
      </c>
    </row>
    <row r="37" spans="1:16" s="8" customFormat="1" ht="162.75" customHeight="1" thickBot="1">
      <c r="A37" s="51"/>
      <c r="B37" s="62">
        <v>33</v>
      </c>
      <c r="C37" s="70" t="s">
        <v>88</v>
      </c>
      <c r="D37" s="9" t="s">
        <v>94</v>
      </c>
      <c r="E37" s="9">
        <v>2</v>
      </c>
      <c r="F37" s="9">
        <v>100</v>
      </c>
      <c r="G37" s="9"/>
      <c r="H37" s="7" t="s">
        <v>95</v>
      </c>
      <c r="I37" s="16">
        <v>19600000</v>
      </c>
      <c r="J37" s="17">
        <f t="shared" si="2"/>
        <v>39200000</v>
      </c>
      <c r="K37" s="18" t="s">
        <v>47</v>
      </c>
      <c r="L37" s="19">
        <v>34338786</v>
      </c>
      <c r="M37" s="19">
        <f t="shared" si="0"/>
        <v>68677572</v>
      </c>
      <c r="N37" s="19">
        <v>7565520</v>
      </c>
      <c r="O37" s="19">
        <f t="shared" si="1"/>
        <v>15131040</v>
      </c>
      <c r="P37" s="20">
        <f>+J37</f>
        <v>39200000</v>
      </c>
    </row>
    <row r="38" spans="1:16" ht="18.75" customHeight="1">
      <c r="A38" s="47"/>
      <c r="B38" s="48"/>
      <c r="C38" s="48"/>
      <c r="D38" s="21"/>
      <c r="E38" s="21"/>
      <c r="F38" s="21"/>
      <c r="G38" s="21"/>
      <c r="H38" s="21"/>
      <c r="I38" s="22" t="s">
        <v>96</v>
      </c>
      <c r="J38" s="23">
        <f>SUM(J5:J37)</f>
        <v>1362320000</v>
      </c>
      <c r="K38" s="24"/>
      <c r="L38" s="25" t="s">
        <v>96</v>
      </c>
      <c r="M38" s="23">
        <f>SUM(M5:M37)</f>
        <v>2079288025</v>
      </c>
      <c r="N38" s="5" t="s">
        <v>96</v>
      </c>
      <c r="O38" s="26">
        <f>SUM(O5:O37)</f>
        <v>988476480</v>
      </c>
      <c r="P38" s="75">
        <f>SUM(P5:P37)</f>
        <v>1049872649.8399999</v>
      </c>
    </row>
    <row r="39" spans="1:16" ht="15" customHeight="1">
      <c r="A39" s="47"/>
      <c r="B39" s="48"/>
      <c r="C39" s="45"/>
      <c r="D39" s="45"/>
      <c r="E39" s="21"/>
      <c r="F39" s="21"/>
      <c r="G39" s="21"/>
      <c r="H39" s="21"/>
      <c r="I39" s="27" t="s">
        <v>97</v>
      </c>
      <c r="J39" s="13">
        <f>J38*16%</f>
        <v>217971200</v>
      </c>
      <c r="K39" s="28"/>
      <c r="L39" s="29" t="s">
        <v>97</v>
      </c>
      <c r="M39" s="13">
        <f>M38*16%</f>
        <v>332686084</v>
      </c>
      <c r="N39" s="30" t="s">
        <v>98</v>
      </c>
      <c r="O39" s="31">
        <f>O38*12%</f>
        <v>118617177.59999999</v>
      </c>
      <c r="P39" s="47"/>
    </row>
    <row r="40" spans="1:16" ht="36" customHeight="1" thickBot="1">
      <c r="A40" s="47"/>
      <c r="B40" s="48"/>
      <c r="C40" s="48"/>
      <c r="D40" s="45"/>
      <c r="E40" s="21"/>
      <c r="F40" s="21"/>
      <c r="G40" s="21"/>
      <c r="H40" s="21"/>
      <c r="I40" s="32" t="s">
        <v>99</v>
      </c>
      <c r="J40" s="33">
        <f>J38+J39</f>
        <v>1580291200</v>
      </c>
      <c r="K40" s="34"/>
      <c r="L40" s="35" t="s">
        <v>100</v>
      </c>
      <c r="M40" s="33">
        <f>M38+M39</f>
        <v>2411974109</v>
      </c>
      <c r="N40" s="33" t="s">
        <v>97</v>
      </c>
      <c r="O40" s="36">
        <f>O38*16%</f>
        <v>158156236.80000001</v>
      </c>
      <c r="P40" s="47"/>
    </row>
    <row r="41" spans="1:16" ht="37.5" customHeight="1" thickBot="1">
      <c r="A41" s="47"/>
      <c r="B41" s="48"/>
      <c r="C41" s="48"/>
      <c r="D41" s="48"/>
      <c r="E41" s="48"/>
      <c r="F41" s="48"/>
      <c r="G41" s="21"/>
      <c r="H41" s="21"/>
      <c r="I41" s="37"/>
      <c r="J41" s="37"/>
      <c r="L41" s="37"/>
      <c r="M41" s="37"/>
      <c r="N41" s="39" t="s">
        <v>101</v>
      </c>
      <c r="O41" s="40">
        <f>SUM(O38:O40)</f>
        <v>1265249894.3999999</v>
      </c>
      <c r="P41" s="47"/>
    </row>
    <row r="42" spans="1:16" ht="50.25" customHeight="1">
      <c r="A42" s="46" t="s">
        <v>102</v>
      </c>
      <c r="B42" s="46"/>
      <c r="C42" s="46"/>
      <c r="D42" s="46"/>
      <c r="E42" s="46"/>
      <c r="F42" s="46"/>
      <c r="G42" s="46"/>
      <c r="H42" s="46"/>
      <c r="I42" s="46"/>
      <c r="J42" s="46"/>
      <c r="K42" s="46"/>
      <c r="L42" s="46"/>
      <c r="M42" s="46"/>
      <c r="N42" s="46"/>
      <c r="O42" s="46"/>
      <c r="P42" s="47"/>
    </row>
    <row r="43" spans="1:16" ht="27.75" customHeight="1">
      <c r="A43" s="47"/>
      <c r="B43" s="48"/>
      <c r="C43" s="47"/>
      <c r="D43" s="21"/>
      <c r="E43" s="21"/>
      <c r="F43" s="76"/>
      <c r="G43" s="76"/>
      <c r="H43" s="47"/>
      <c r="I43" s="48"/>
      <c r="J43" s="37"/>
      <c r="L43" s="37"/>
      <c r="M43" s="37"/>
      <c r="N43" s="37"/>
      <c r="O43" s="37"/>
      <c r="P43" s="47"/>
    </row>
    <row r="44" spans="1:16" s="42" customFormat="1" ht="58.5" customHeight="1">
      <c r="A44" s="47"/>
      <c r="B44" s="48"/>
      <c r="C44" s="47"/>
      <c r="D44" s="21"/>
      <c r="E44" s="21"/>
      <c r="F44" s="76"/>
      <c r="G44" s="76"/>
      <c r="H44" s="47"/>
      <c r="I44" s="48"/>
      <c r="J44" s="37"/>
      <c r="K44" s="38"/>
      <c r="L44" s="37"/>
      <c r="M44" s="37"/>
      <c r="N44" s="37"/>
      <c r="O44" s="37"/>
      <c r="P44" s="47"/>
    </row>
    <row r="45" spans="1:16" s="42" customFormat="1" ht="33" customHeight="1">
      <c r="A45" s="1"/>
      <c r="B45" s="2"/>
      <c r="C45" s="1"/>
      <c r="D45" s="41"/>
      <c r="E45" s="41"/>
      <c r="F45" s="41"/>
      <c r="G45" s="41"/>
      <c r="H45" s="41"/>
      <c r="K45" s="38"/>
      <c r="P45" s="1"/>
    </row>
    <row r="46" spans="1:16" s="42" customFormat="1" ht="27" customHeight="1">
      <c r="A46" s="1"/>
      <c r="B46" s="2"/>
      <c r="C46" s="1"/>
      <c r="D46" s="1"/>
      <c r="E46" s="41"/>
      <c r="F46" s="43"/>
      <c r="G46" s="43"/>
      <c r="H46" s="41"/>
      <c r="K46" s="38"/>
      <c r="P46" s="1"/>
    </row>
    <row r="47" spans="1:16" s="42" customFormat="1">
      <c r="A47" s="1"/>
      <c r="B47" s="2"/>
      <c r="C47" s="2"/>
      <c r="D47" s="41"/>
      <c r="E47" s="41"/>
      <c r="F47" s="43"/>
      <c r="G47" s="43"/>
      <c r="H47" s="41"/>
      <c r="K47" s="38"/>
      <c r="P47" s="1"/>
    </row>
    <row r="48" spans="1:16" s="42" customFormat="1">
      <c r="A48" s="1"/>
      <c r="B48" s="2"/>
      <c r="C48" s="2"/>
      <c r="D48" s="41"/>
      <c r="E48" s="41"/>
      <c r="F48" s="43"/>
      <c r="G48" s="43"/>
      <c r="H48" s="41"/>
      <c r="K48" s="38"/>
      <c r="P48" s="1"/>
    </row>
    <row r="49" spans="1:16" s="42" customFormat="1" ht="15.75" customHeight="1">
      <c r="A49" s="1"/>
      <c r="B49" s="2"/>
      <c r="C49" s="2"/>
      <c r="D49" s="41"/>
      <c r="E49" s="41"/>
      <c r="F49" s="44"/>
      <c r="G49" s="44"/>
      <c r="H49" s="41"/>
      <c r="K49" s="38"/>
      <c r="P49" s="1"/>
    </row>
  </sheetData>
  <sheetProtection password="CC5D" sheet="1" objects="1" scenarios="1"/>
  <autoFilter ref="B4:O41">
    <filterColumn colId="1"/>
    <filterColumn colId="5"/>
    <filterColumn colId="6"/>
  </autoFilter>
  <mergeCells count="6">
    <mergeCell ref="A42:O42"/>
    <mergeCell ref="C1:P2"/>
    <mergeCell ref="C3:H3"/>
    <mergeCell ref="I3:J3"/>
    <mergeCell ref="L3:M3"/>
    <mergeCell ref="N3:O3"/>
  </mergeCells>
  <printOptions horizontalCentered="1" verticalCentered="1"/>
  <pageMargins left="0.23622047244094491" right="0.23622047244094491" top="0.15748031496062992" bottom="0.35433070866141736" header="0.31496062992125984" footer="0.31496062992125984"/>
  <pageSetup scale="21" orientation="landscape" r:id="rId1"/>
  <rowBreaks count="2" manualBreakCount="2">
    <brk id="7" max="15" man="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COMPARATIVO OFERTAS </vt:lpstr>
      <vt:lpstr>'COMPARATIVO OFERTAS '!Área_de_impresión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gherazo</dc:creator>
  <cp:lastModifiedBy>gherazo</cp:lastModifiedBy>
  <cp:lastPrinted>2012-03-05T21:17:34Z</cp:lastPrinted>
  <dcterms:created xsi:type="dcterms:W3CDTF">2012-03-05T20:30:31Z</dcterms:created>
  <dcterms:modified xsi:type="dcterms:W3CDTF">2012-03-05T21:18:10Z</dcterms:modified>
</cp:coreProperties>
</file>