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9735" tabRatio="708" activeTab="3"/>
  </bookViews>
  <sheets>
    <sheet name="INICIO" sheetId="80" r:id="rId1"/>
    <sheet name="MAPA" sheetId="47" r:id="rId2"/>
    <sheet name="DETALLE INDICADORES" sheetId="102" r:id="rId3"/>
    <sheet name="DETALLE PROYECTOS" sheetId="104" r:id="rId4"/>
    <sheet name="TACTICS" sheetId="92" state="hidden" r:id="rId5"/>
    <sheet name="2013" sheetId="83" state="hidden" r:id="rId6"/>
  </sheets>
  <externalReferences>
    <externalReference r:id="rId7"/>
    <externalReference r:id="rId8"/>
    <externalReference r:id="rId9"/>
    <externalReference r:id="rId10"/>
  </externalReferences>
  <definedNames>
    <definedName name="\A" localSheetId="3">[1]ENTRADA!#REF!</definedName>
    <definedName name="\L" localSheetId="3">[1]ENTRADA!#REF!</definedName>
    <definedName name="__TC91" localSheetId="3">[1]ENTRADA!#REF!</definedName>
    <definedName name="_1994" localSheetId="3">[1]ENTRADA!#REF!</definedName>
    <definedName name="_xlnm._FilterDatabase" localSheetId="2" hidden="1">'DETALLE INDICADORES'!$A$5:$S$5</definedName>
    <definedName name="A_IMPRESIÓN_IM" localSheetId="3">[1]ENTRADA!#REF!</definedName>
    <definedName name="Academic_programs__To_prepare_projects_of_new_academic_programs_that_are_relevant_for_developing_the_School_s_departments." localSheetId="4">#REF!</definedName>
    <definedName name="Academic_programs__To_prepare_projects_of_new_academic_programs_that_are_relevant_for_developing_the_School_s_departments.">#REF!</definedName>
    <definedName name="Active_learning__To_ensure_faculty_and_student_commitment_to_active_learning_methodologies_and_technologic_tools." localSheetId="4">#REF!</definedName>
    <definedName name="Active_learning__To_ensure_faculty_and_student_commitment_to_active_learning_methodologies_and_technologic_tools.">#REF!</definedName>
    <definedName name="ad" hidden="1">{"empresa",#N/A,FALSE,"xEMPRESA"}</definedName>
    <definedName name="_xlnm.Print_Area" localSheetId="3">'DETALLE PROYECTOS'!$A$2:$L$225</definedName>
    <definedName name="_xlnm.Print_Area" localSheetId="1">MAPA!$A$1:$G$9</definedName>
    <definedName name="_xlnm.Print_Area" localSheetId="4">TACTICS!$B$1:$BA$62</definedName>
    <definedName name="asd" hidden="1">{"emca",#N/A,FALSE,"EMCA"}</definedName>
    <definedName name="Assurance_of_Learning__To_improve_student_s_development_of_competencies_and_knowledge_based_on_the_results_of_the_learning_goal_evaluation." localSheetId="4">#REF!</definedName>
    <definedName name="Assurance_of_Learning__To_improve_student_s_development_of_competencies_and_knowledge_based_on_the_results_of_the_learning_goal_evaluation.">#REF!</definedName>
    <definedName name="BORD1" localSheetId="3">[1]ENTRADA!#REF!</definedName>
    <definedName name="BORD2" localSheetId="3">[1]ENTRADA!#REF!</definedName>
    <definedName name="centrodecosto" localSheetId="3">#REF!</definedName>
    <definedName name="CONSOL" localSheetId="3">[1]ENTRADA!#REF!</definedName>
    <definedName name="Curricula__To_guarantee_that_the_curriculum_plan_is_consistent__has_a_global_vision__and_stays_current_in_terms_of_competencies__knowledge__values__ethics__and_social_responsibility." localSheetId="4">#REF!</definedName>
    <definedName name="Curricula__To_guarantee_that_the_curriculum_plan_is_consistent__has_a_global_vision__and_stays_current_in_terms_of_competencies__knowledge__values__ethics__and_social_responsibility.">#REF!</definedName>
    <definedName name="dd">'[2]bienes y servicios'!$F$3:$F$3660</definedName>
    <definedName name="DOLARES" localSheetId="3">#REF!</definedName>
    <definedName name="Extension_programs__To_submit_and_execute_high_quality_consultancy_and_continued_education_programs_and_projects." localSheetId="4">TACTICS!#REF!</definedName>
    <definedName name="Extension_programs__To_submit_and_execute_high_quality_consultancy_and_continued_education_programs_and_projects.">#REF!</definedName>
    <definedName name="Faculty_mobility__To_ensure_participation_of_faculty_members_in_international_academic_activities__as_well_as_faculty_members_from_other_universities_in_academic_activities_at_Icesi." localSheetId="4">#REF!</definedName>
    <definedName name="Faculty_mobility__To_ensure_participation_of_faculty_members_in_international_academic_activities__as_well_as_faculty_members_from_other_universities_in_academic_activities_at_Icesi.">#REF!</definedName>
    <definedName name="Faculty_qualification__To_ensure_qualification_of_faculty_members_and_academic_support_for_the_FCAE." localSheetId="4">#REF!</definedName>
    <definedName name="Faculty_qualification__To_ensure_qualification_of_faculty_members_and_academic_support_for_the_FCAE.">#REF!</definedName>
    <definedName name="Faculty_sufficiency__To_hire_and_retain_the_number_of_talented_faculty_members_required_by_the_development_plan." localSheetId="4">#REF!</definedName>
    <definedName name="Faculty_sufficiency__To_hire_and_retain_the_number_of_talented_faculty_members_required_by_the_development_plan.">#REF!</definedName>
    <definedName name="Global_perspective__To_develop_intercultural_competencies_that_enable_the_students_to_improve_their_global_vision_and_their_understanding_of_international_markets." localSheetId="4">#REF!</definedName>
    <definedName name="Global_perspective__To_develop_intercultural_competencies_that_enable_the_students_to_improve_their_global_vision_and_their_understanding_of_international_markets.">#REF!</definedName>
    <definedName name="Intellectual_contributions__To_guarantee_the_highest_rating_for_the_School_s_research_groups_and_assure_sustainability_of_the_young_researchers_training_programs." localSheetId="4">TACTICS!#REF!</definedName>
    <definedName name="Intellectual_contributions__To_guarantee_the_highest_rating_for_the_School_s_research_groups_and_assure_sustainability_of_the_young_researchers_training_programs.">#REF!</definedName>
    <definedName name="International_accreditation__To_achieve_and_maintain_international_accreditation_of_both_the_School_of_Business___Economic_Studies_and_its_MBA_program." localSheetId="4">TACTICS!#REF!</definedName>
    <definedName name="International_accreditation__To_achieve_and_maintain_international_accreditation_of_both_the_School_of_Business___Economic_Studies_and_its_MBA_program.">#REF!</definedName>
    <definedName name="MENUIMP" localSheetId="3">[1]ENTRADA!#REF!</definedName>
    <definedName name="National_accreditation__To_achieve_and_maintain_CNA_s_high_quality_accreditation_of_the_School_s_programs_eligible_for_accreditation." localSheetId="4">TACTICS!#REF!</definedName>
    <definedName name="National_accreditation__To_achieve_and_maintain_CNA_s_high_quality_accreditation_of_the_School_s_programs_eligible_for_accreditation.">#REF!</definedName>
    <definedName name="National_standardized_tests__SABER_PRO__To_achieve_the_best_scores_in_Colombia_on_the_official_national_standardized_tests." localSheetId="4">TACTICS!#REF!</definedName>
    <definedName name="National_standardized_tests__SABER_PRO__To_achieve_the_best_scores_in_Colombia_on_the_official_national_standardized_tests.">#REF!</definedName>
    <definedName name="OEC" localSheetId="3">[1]ENTRADA!#REF!</definedName>
    <definedName name="P" localSheetId="1">MAPA!$A$1:$G$34</definedName>
    <definedName name="P" localSheetId="4">TACTICS!$E$1:$AL$59</definedName>
    <definedName name="PESOS" localSheetId="3">#REF!</definedName>
    <definedName name="PR" localSheetId="0">INICIO!$A$1:$AD$21</definedName>
    <definedName name="PR" localSheetId="1">MAPA!$A$1:$G$40</definedName>
    <definedName name="PR" localSheetId="4">TACTICS!$A$1:$BB$60</definedName>
    <definedName name="PRINT" localSheetId="4">TACTICS!$4:$5</definedName>
    <definedName name="Print_Area" localSheetId="0">INICIO!$A$1:$AC$20</definedName>
    <definedName name="Print_Area" localSheetId="1">MAPA!$A$1:$G$40</definedName>
    <definedName name="Print_Area" localSheetId="4">TACTICS!$A$1:$BB$60</definedName>
    <definedName name="Print_Titles" localSheetId="1">MAPA!$1:$2</definedName>
    <definedName name="Print_Titles" localSheetId="4">TACTICS!$4:$5</definedName>
    <definedName name="productos" localSheetId="3">#REF!</definedName>
    <definedName name="proyectos01">'[3]bienes y servicios'!$F$3:$F$3660</definedName>
    <definedName name="Research_funding__To_secure_internal_and_external_funding_for_the_School_s_research_projects." localSheetId="4">#REF!</definedName>
    <definedName name="Research_funding__To_secure_internal_and_external_funding_for_the_School_s_research_projects.">#REF!</definedName>
    <definedName name="Resource_management__To_provide_adequate_physical__technological__and_bibliographic_resources_to_suit_the_needs_of_students__faculty_members__and_staff." localSheetId="4">#REF!</definedName>
    <definedName name="Resource_management__To_provide_adequate_physical__technological__and_bibliographic_resources_to_suit_the_needs_of_students__faculty_members__and_staff.">#REF!</definedName>
    <definedName name="s" hidden="1">{"epma",#N/A,FALSE,"EPMA"}</definedName>
    <definedName name="sa" hidden="1">{"trimestre",#N/A,FALSE,"TRIMESTRE"}</definedName>
    <definedName name="sda" hidden="1">{"eaab",#N/A,FALSE,"EAAB"}</definedName>
    <definedName name="ss">[2]proyectos!$B$2:$B$60</definedName>
    <definedName name="sss" localSheetId="3">[1]ENTRADA!#REF!</definedName>
    <definedName name="Student_enrollment__To_guarantee_appropriate_actions_at_the_School_level_aimed_at_attaining_undergraduate_and_graduate_enrollment_goals." localSheetId="4">#REF!</definedName>
    <definedName name="Student_enrollment__To_guarantee_appropriate_actions_at_the_School_level_aimed_at_attaining_undergraduate_and_graduate_enrollment_goals.">#REF!</definedName>
    <definedName name="Student_retention__To_increase_the_student_retention_rates_for_student_cohorts_who_begin_any_of_the_School_s_programs_in_or_after_the_2010_2_term" localSheetId="4">#REF!</definedName>
    <definedName name="Student_retention__To_increase_the_student_retention_rates_for_student_cohorts_who_begin_any_of_the_School_s_programs_in_or_after_the_2010_2_term">#REF!</definedName>
    <definedName name="TABRIL" localSheetId="3">[1]ENTRADA!#REF!</definedName>
    <definedName name="TAGOSTO" localSheetId="3">[1]ENTRADA!#REF!</definedName>
    <definedName name="TCI" localSheetId="3">[1]ENTRADA!#REF!</definedName>
    <definedName name="TCII" localSheetId="3">[1]ENTRADA!#REF!</definedName>
    <definedName name="TCIII" localSheetId="3">[1]ENTRADA!#REF!</definedName>
    <definedName name="TCIV" localSheetId="3">[1]ENTRADA!#REF!</definedName>
    <definedName name="TDIC" localSheetId="3">[1]ENTRADA!#REF!</definedName>
    <definedName name="TENERO" localSheetId="3">[1]ENTRADA!#REF!</definedName>
    <definedName name="TFEBRERO" localSheetId="3">[1]ENTRADA!#REF!</definedName>
    <definedName name="_xlnm.Print_Titles" localSheetId="3">'DETALLE PROYECTOS'!$2:$2</definedName>
    <definedName name="_xlnm.Print_Titles" localSheetId="1">MAPA!$1:$4</definedName>
    <definedName name="_xlnm.Print_Titles" localSheetId="4">TACTICS!$4:$5</definedName>
    <definedName name="TJULIO" localSheetId="3">[1]ENTRADA!#REF!</definedName>
    <definedName name="TJUNIO" localSheetId="3">[1]ENTRADA!#REF!</definedName>
    <definedName name="TMARZO" localSheetId="3">[1]ENTRADA!#REF!</definedName>
    <definedName name="TMAYO" localSheetId="3">[1]ENTRADA!#REF!</definedName>
    <definedName name="TNOV" localSheetId="3">[1]ENTRADA!#REF!</definedName>
    <definedName name="TOCTUBRE" localSheetId="3">[1]ENTRADA!#REF!</definedName>
    <definedName name="TRIM1" localSheetId="3">[1]ENTRADA!#REF!</definedName>
    <definedName name="TRIM2" localSheetId="3">[1]ENTRADA!#REF!</definedName>
    <definedName name="TRIM3" localSheetId="3">[1]ENTRADA!#REF!</definedName>
    <definedName name="TRIM4" localSheetId="3">[1]ENTRADA!#REF!</definedName>
    <definedName name="TSEP" localSheetId="3">[1]ENTRADA!#REF!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xx">'[4]UNIDAD MEDIDA'!$D$2:$D$3</definedName>
    <definedName name="xxx">'[2]bienes y servicios'!$F$3:$F$3660</definedName>
  </definedNames>
  <calcPr calcId="144525"/>
</workbook>
</file>

<file path=xl/calcChain.xml><?xml version="1.0" encoding="utf-8"?>
<calcChain xmlns="http://schemas.openxmlformats.org/spreadsheetml/2006/main">
  <c r="K48" i="102" l="1"/>
  <c r="K6" i="104"/>
  <c r="I23" i="102" l="1"/>
  <c r="P32" i="102" l="1"/>
  <c r="N32" i="102"/>
  <c r="L32" i="102"/>
  <c r="J32" i="102"/>
  <c r="H32" i="102"/>
  <c r="P31" i="102"/>
  <c r="N31" i="102"/>
  <c r="L31" i="102"/>
  <c r="J31" i="102"/>
  <c r="H31" i="102"/>
  <c r="P30" i="102"/>
  <c r="N30" i="102"/>
  <c r="L30" i="102"/>
  <c r="J30" i="102"/>
  <c r="H30" i="102"/>
  <c r="P29" i="102"/>
  <c r="N29" i="102"/>
  <c r="L29" i="102"/>
  <c r="J29" i="102"/>
  <c r="H29" i="102"/>
  <c r="P28" i="102"/>
  <c r="N28" i="102"/>
  <c r="L28" i="102"/>
  <c r="J28" i="102"/>
  <c r="H28" i="102"/>
  <c r="P27" i="102"/>
  <c r="N27" i="102"/>
  <c r="L27" i="102"/>
  <c r="J27" i="102"/>
  <c r="H27" i="102"/>
  <c r="P26" i="102"/>
  <c r="N26" i="102"/>
  <c r="L26" i="102"/>
  <c r="J26" i="102"/>
  <c r="H26" i="102"/>
  <c r="P25" i="102"/>
  <c r="N25" i="102"/>
  <c r="L25" i="102"/>
  <c r="J25" i="102"/>
  <c r="H25" i="102"/>
  <c r="Q23" i="102"/>
  <c r="O23" i="102"/>
  <c r="M23" i="102"/>
  <c r="K23" i="102"/>
  <c r="Q20" i="102"/>
  <c r="O20" i="102"/>
  <c r="M20" i="102"/>
  <c r="K20" i="102"/>
  <c r="I20" i="102"/>
  <c r="I25" i="102" l="1"/>
  <c r="M31" i="102"/>
  <c r="M25" i="102"/>
  <c r="I27" i="102"/>
  <c r="Q31" i="102"/>
  <c r="Q29" i="102"/>
  <c r="O31" i="102"/>
  <c r="O29" i="102"/>
  <c r="K27" i="102"/>
  <c r="Q25" i="102"/>
  <c r="M27" i="102"/>
  <c r="K29" i="102"/>
  <c r="O25" i="102"/>
  <c r="I29" i="102"/>
  <c r="Q27" i="102"/>
  <c r="K25" i="102"/>
  <c r="M29" i="102"/>
  <c r="O27" i="102"/>
  <c r="I31" i="102"/>
  <c r="K31" i="102"/>
  <c r="I16" i="102"/>
  <c r="Q16" i="102"/>
  <c r="Q54" i="102" l="1"/>
  <c r="O54" i="102"/>
  <c r="M54" i="102"/>
  <c r="K54" i="102"/>
  <c r="I54" i="102"/>
  <c r="Q52" i="102"/>
  <c r="O52" i="102"/>
  <c r="M52" i="102"/>
  <c r="K52" i="102"/>
  <c r="I52" i="102"/>
  <c r="Q50" i="102"/>
  <c r="O50" i="102"/>
  <c r="M50" i="102"/>
  <c r="K50" i="102"/>
  <c r="I50" i="102"/>
  <c r="Q38" i="102" l="1"/>
  <c r="J62" i="104"/>
  <c r="H42" i="102" l="1"/>
  <c r="O41" i="102"/>
  <c r="M41" i="102"/>
  <c r="K41" i="102"/>
  <c r="H41" i="102"/>
  <c r="I41" i="102" l="1"/>
  <c r="I48" i="102"/>
  <c r="I47" i="102"/>
  <c r="I45" i="102"/>
  <c r="I13" i="102"/>
  <c r="I11" i="102"/>
  <c r="I9" i="102"/>
  <c r="I7" i="102"/>
  <c r="Q48" i="102"/>
  <c r="O48" i="102"/>
  <c r="M48" i="102"/>
  <c r="Q47" i="102"/>
  <c r="O47" i="102"/>
  <c r="M47" i="102"/>
  <c r="K47" i="102"/>
  <c r="Q45" i="102"/>
  <c r="O45" i="102"/>
  <c r="M45" i="102"/>
  <c r="K45" i="102"/>
  <c r="Q13" i="102" l="1"/>
  <c r="O13" i="102"/>
  <c r="M13" i="102"/>
  <c r="K13" i="102"/>
  <c r="Q11" i="102" l="1"/>
  <c r="O11" i="102"/>
  <c r="M11" i="102"/>
  <c r="K11" i="102"/>
  <c r="Q9" i="102" l="1"/>
  <c r="O9" i="102"/>
  <c r="M9" i="102"/>
  <c r="K9" i="102"/>
  <c r="O16" i="102" l="1"/>
  <c r="M16" i="102"/>
  <c r="N7" i="102"/>
  <c r="O7" i="102" s="1"/>
  <c r="Q7" i="102"/>
  <c r="L7" i="102"/>
  <c r="M7" i="102" s="1"/>
  <c r="K7" i="102"/>
  <c r="O2" i="92" l="1"/>
  <c r="AM2" i="92" l="1"/>
  <c r="AA6" i="92"/>
  <c r="AA59" i="92"/>
  <c r="BL59" i="92" s="1"/>
  <c r="Z59" i="92"/>
  <c r="BK59" i="92" s="1"/>
  <c r="Y59" i="92"/>
  <c r="BJ59" i="92" s="1"/>
  <c r="X59" i="92"/>
  <c r="BI59" i="92" s="1"/>
  <c r="W59" i="92"/>
  <c r="BH59" i="92" s="1"/>
  <c r="V59" i="92"/>
  <c r="BG59" i="92" s="1"/>
  <c r="U59" i="92"/>
  <c r="T59" i="92"/>
  <c r="S59" i="92"/>
  <c r="Q59" i="92"/>
  <c r="P59" i="92"/>
  <c r="O59" i="92"/>
  <c r="N59" i="92"/>
  <c r="M59" i="92"/>
  <c r="L59" i="92"/>
  <c r="K59" i="92"/>
  <c r="J59" i="92"/>
  <c r="I59" i="92"/>
  <c r="H59" i="92"/>
  <c r="G59" i="92"/>
  <c r="F59" i="92"/>
  <c r="E59" i="92"/>
  <c r="D59" i="92"/>
  <c r="B59" i="92"/>
  <c r="AA58" i="92"/>
  <c r="Z58" i="92"/>
  <c r="Y58" i="92"/>
  <c r="X58" i="92"/>
  <c r="W58" i="92"/>
  <c r="V58" i="92"/>
  <c r="U58" i="92"/>
  <c r="T58" i="92"/>
  <c r="S58" i="92"/>
  <c r="Q58" i="92"/>
  <c r="P58" i="92"/>
  <c r="O58" i="92"/>
  <c r="N58" i="92"/>
  <c r="M58" i="92"/>
  <c r="L58" i="92"/>
  <c r="K58" i="92"/>
  <c r="J58" i="92"/>
  <c r="I58" i="92"/>
  <c r="H58" i="92"/>
  <c r="G58" i="92"/>
  <c r="F58" i="92"/>
  <c r="E58" i="92"/>
  <c r="D58" i="92"/>
  <c r="B58" i="92"/>
  <c r="AA57" i="92"/>
  <c r="Z57" i="92"/>
  <c r="Y57" i="92"/>
  <c r="X57" i="92"/>
  <c r="W57" i="92"/>
  <c r="V57" i="92"/>
  <c r="U57" i="92"/>
  <c r="T57" i="92"/>
  <c r="S57" i="92"/>
  <c r="Q57" i="92"/>
  <c r="P57" i="92"/>
  <c r="O57" i="92"/>
  <c r="N57" i="92"/>
  <c r="M57" i="92"/>
  <c r="L57" i="92"/>
  <c r="K57" i="92"/>
  <c r="J57" i="92"/>
  <c r="I57" i="92"/>
  <c r="H57" i="92"/>
  <c r="G57" i="92"/>
  <c r="F57" i="92"/>
  <c r="E57" i="92"/>
  <c r="D57" i="92"/>
  <c r="B57" i="92"/>
  <c r="AA56" i="92"/>
  <c r="Z56" i="92"/>
  <c r="Y56" i="92"/>
  <c r="X56" i="92"/>
  <c r="W56" i="92"/>
  <c r="V56" i="92"/>
  <c r="U56" i="92"/>
  <c r="T56" i="92"/>
  <c r="S56" i="92"/>
  <c r="Q56" i="92"/>
  <c r="P56" i="92"/>
  <c r="O56" i="92"/>
  <c r="N56" i="92"/>
  <c r="M56" i="92"/>
  <c r="L56" i="92"/>
  <c r="K56" i="92"/>
  <c r="J56" i="92"/>
  <c r="I56" i="92"/>
  <c r="H56" i="92"/>
  <c r="G56" i="92"/>
  <c r="F56" i="92"/>
  <c r="E56" i="92"/>
  <c r="D56" i="92"/>
  <c r="B56" i="92"/>
  <c r="AA55" i="92"/>
  <c r="Z55" i="92"/>
  <c r="Y55" i="92"/>
  <c r="X55" i="92"/>
  <c r="W55" i="92"/>
  <c r="V55" i="92"/>
  <c r="U55" i="92"/>
  <c r="T55" i="92"/>
  <c r="S55" i="92"/>
  <c r="Q55" i="92"/>
  <c r="P55" i="92"/>
  <c r="O55" i="92"/>
  <c r="N55" i="92"/>
  <c r="M55" i="92"/>
  <c r="L55" i="92"/>
  <c r="K55" i="92"/>
  <c r="J55" i="92"/>
  <c r="I55" i="92"/>
  <c r="H55" i="92"/>
  <c r="G55" i="92"/>
  <c r="F55" i="92"/>
  <c r="E55" i="92"/>
  <c r="D55" i="92"/>
  <c r="B55" i="92"/>
  <c r="AA54" i="92"/>
  <c r="Z54" i="92"/>
  <c r="Y54" i="92"/>
  <c r="X54" i="92"/>
  <c r="W54" i="92"/>
  <c r="V54" i="92"/>
  <c r="U54" i="92"/>
  <c r="T54" i="92"/>
  <c r="S54" i="92"/>
  <c r="Q54" i="92"/>
  <c r="P54" i="92"/>
  <c r="O54" i="92"/>
  <c r="N54" i="92"/>
  <c r="M54" i="92"/>
  <c r="L54" i="92"/>
  <c r="K54" i="92"/>
  <c r="J54" i="92"/>
  <c r="I54" i="92"/>
  <c r="H54" i="92"/>
  <c r="G54" i="92"/>
  <c r="F54" i="92"/>
  <c r="E54" i="92"/>
  <c r="D54" i="92"/>
  <c r="B54" i="92"/>
  <c r="AA53" i="92"/>
  <c r="Z53" i="92"/>
  <c r="Y53" i="92"/>
  <c r="X53" i="92"/>
  <c r="W53" i="92"/>
  <c r="V53" i="92"/>
  <c r="U53" i="92"/>
  <c r="T53" i="92"/>
  <c r="S53" i="92"/>
  <c r="Q53" i="92"/>
  <c r="P53" i="92"/>
  <c r="O53" i="92"/>
  <c r="N53" i="92"/>
  <c r="M53" i="92"/>
  <c r="L53" i="92"/>
  <c r="K53" i="92"/>
  <c r="J53" i="92"/>
  <c r="I53" i="92"/>
  <c r="H53" i="92"/>
  <c r="G53" i="92"/>
  <c r="F53" i="92"/>
  <c r="E53" i="92"/>
  <c r="D53" i="92"/>
  <c r="B53" i="92"/>
  <c r="AA52" i="92"/>
  <c r="Z52" i="92"/>
  <c r="Y52" i="92"/>
  <c r="W52" i="92"/>
  <c r="V52" i="92"/>
  <c r="U52" i="92"/>
  <c r="T52" i="92"/>
  <c r="S52" i="92"/>
  <c r="Q52" i="92"/>
  <c r="P52" i="92"/>
  <c r="O52" i="92"/>
  <c r="N52" i="92"/>
  <c r="M52" i="92"/>
  <c r="L52" i="92"/>
  <c r="K52" i="92"/>
  <c r="J52" i="92"/>
  <c r="I52" i="92"/>
  <c r="H52" i="92"/>
  <c r="G52" i="92"/>
  <c r="F52" i="92"/>
  <c r="E52" i="92"/>
  <c r="D52" i="92"/>
  <c r="B52" i="92"/>
  <c r="Y51" i="92"/>
  <c r="X51" i="92"/>
  <c r="W51" i="92"/>
  <c r="V51" i="92"/>
  <c r="U51" i="92"/>
  <c r="T51" i="92"/>
  <c r="S51" i="92"/>
  <c r="Q51" i="92"/>
  <c r="P51" i="92"/>
  <c r="O51" i="92"/>
  <c r="N51" i="92"/>
  <c r="M51" i="92"/>
  <c r="L51" i="92"/>
  <c r="K51" i="92"/>
  <c r="J51" i="92"/>
  <c r="I51" i="92"/>
  <c r="H51" i="92"/>
  <c r="G51" i="92"/>
  <c r="F51" i="92"/>
  <c r="E51" i="92"/>
  <c r="D51" i="92"/>
  <c r="B51" i="92"/>
  <c r="AA50" i="92"/>
  <c r="Z50" i="92"/>
  <c r="Y50" i="92"/>
  <c r="X50" i="92"/>
  <c r="W50" i="92"/>
  <c r="V50" i="92"/>
  <c r="U50" i="92"/>
  <c r="T50" i="92"/>
  <c r="S50" i="92"/>
  <c r="Q50" i="92"/>
  <c r="P50" i="92"/>
  <c r="O50" i="92"/>
  <c r="N50" i="92"/>
  <c r="M50" i="92"/>
  <c r="L50" i="92"/>
  <c r="K50" i="92"/>
  <c r="J50" i="92"/>
  <c r="I50" i="92"/>
  <c r="H50" i="92"/>
  <c r="G50" i="92"/>
  <c r="F50" i="92"/>
  <c r="E50" i="92"/>
  <c r="D50" i="92"/>
  <c r="B50" i="92"/>
  <c r="AA49" i="92"/>
  <c r="BL49" i="92" s="1"/>
  <c r="Z49" i="92"/>
  <c r="BK49" i="92" s="1"/>
  <c r="Y49" i="92"/>
  <c r="BJ49" i="92" s="1"/>
  <c r="X49" i="92"/>
  <c r="BI49" i="92" s="1"/>
  <c r="W49" i="92"/>
  <c r="BH49" i="92" s="1"/>
  <c r="V49" i="92"/>
  <c r="U49" i="92"/>
  <c r="T49" i="92"/>
  <c r="S49" i="92"/>
  <c r="Q49" i="92"/>
  <c r="P49" i="92"/>
  <c r="O49" i="92"/>
  <c r="N49" i="92"/>
  <c r="M49" i="92"/>
  <c r="L49" i="92"/>
  <c r="K49" i="92"/>
  <c r="J49" i="92"/>
  <c r="I49" i="92"/>
  <c r="H49" i="92"/>
  <c r="G49" i="92"/>
  <c r="F49" i="92"/>
  <c r="E49" i="92"/>
  <c r="D49" i="92"/>
  <c r="B49" i="92"/>
  <c r="AA48" i="92"/>
  <c r="BL48" i="92" s="1"/>
  <c r="Z48" i="92"/>
  <c r="BK48" i="92" s="1"/>
  <c r="Y48" i="92"/>
  <c r="BJ48" i="92" s="1"/>
  <c r="X48" i="92"/>
  <c r="BI48" i="92" s="1"/>
  <c r="W48" i="92"/>
  <c r="BH48" i="92" s="1"/>
  <c r="V48" i="92"/>
  <c r="U48" i="92"/>
  <c r="T48" i="92"/>
  <c r="S48" i="92"/>
  <c r="Q48" i="92"/>
  <c r="P48" i="92"/>
  <c r="O48" i="92"/>
  <c r="N48" i="92"/>
  <c r="M48" i="92"/>
  <c r="L48" i="92"/>
  <c r="K48" i="92"/>
  <c r="J48" i="92"/>
  <c r="I48" i="92"/>
  <c r="H48" i="92"/>
  <c r="G48" i="92"/>
  <c r="F48" i="92"/>
  <c r="E48" i="92"/>
  <c r="D48" i="92"/>
  <c r="B48" i="92"/>
  <c r="AA47" i="92"/>
  <c r="BL47" i="92" s="1"/>
  <c r="Z47" i="92"/>
  <c r="BK47" i="92" s="1"/>
  <c r="Y47" i="92"/>
  <c r="BJ47" i="92" s="1"/>
  <c r="X47" i="92"/>
  <c r="BI47" i="92" s="1"/>
  <c r="W47" i="92"/>
  <c r="BH47" i="92" s="1"/>
  <c r="V47" i="92"/>
  <c r="U47" i="92"/>
  <c r="T47" i="92"/>
  <c r="S47" i="92"/>
  <c r="Q47" i="92"/>
  <c r="P47" i="92"/>
  <c r="O47" i="92"/>
  <c r="N47" i="92"/>
  <c r="M47" i="92"/>
  <c r="L47" i="92"/>
  <c r="K47" i="92"/>
  <c r="J47" i="92"/>
  <c r="I47" i="92"/>
  <c r="H47" i="92"/>
  <c r="G47" i="92"/>
  <c r="F47" i="92"/>
  <c r="E47" i="92"/>
  <c r="D47" i="92"/>
  <c r="B47" i="92"/>
  <c r="AA46" i="92"/>
  <c r="Z46" i="92"/>
  <c r="Y46" i="92"/>
  <c r="BJ46" i="92" s="1"/>
  <c r="X46" i="92"/>
  <c r="BI46" i="92" s="1"/>
  <c r="W46" i="92"/>
  <c r="BH46" i="92" s="1"/>
  <c r="V46" i="92"/>
  <c r="U46" i="92"/>
  <c r="T46" i="92"/>
  <c r="S46" i="92"/>
  <c r="Q46" i="92"/>
  <c r="P46" i="92"/>
  <c r="O46" i="92"/>
  <c r="N46" i="92"/>
  <c r="M46" i="92"/>
  <c r="L46" i="92"/>
  <c r="K46" i="92"/>
  <c r="J46" i="92"/>
  <c r="I46" i="92"/>
  <c r="H46" i="92"/>
  <c r="G46" i="92"/>
  <c r="F46" i="92"/>
  <c r="E46" i="92"/>
  <c r="D46" i="92"/>
  <c r="B46" i="92"/>
  <c r="AA45" i="92"/>
  <c r="Z45" i="92"/>
  <c r="Y45" i="92"/>
  <c r="X45" i="92"/>
  <c r="W45" i="92"/>
  <c r="V45" i="92"/>
  <c r="U45" i="92"/>
  <c r="T45" i="92"/>
  <c r="S45" i="92"/>
  <c r="Q45" i="92"/>
  <c r="P45" i="92"/>
  <c r="O45" i="92"/>
  <c r="N45" i="92"/>
  <c r="M45" i="92"/>
  <c r="L45" i="92"/>
  <c r="K45" i="92"/>
  <c r="J45" i="92"/>
  <c r="I45" i="92"/>
  <c r="H45" i="92"/>
  <c r="G45" i="92"/>
  <c r="F45" i="92"/>
  <c r="E45" i="92"/>
  <c r="D45" i="92"/>
  <c r="B45" i="92"/>
  <c r="AA44" i="92"/>
  <c r="Z44" i="92"/>
  <c r="Y44" i="92"/>
  <c r="X44" i="92"/>
  <c r="W44" i="92"/>
  <c r="V44" i="92"/>
  <c r="U44" i="92"/>
  <c r="T44" i="92"/>
  <c r="S44" i="92"/>
  <c r="Q44" i="92"/>
  <c r="P44" i="92"/>
  <c r="O44" i="92"/>
  <c r="N44" i="92"/>
  <c r="M44" i="92"/>
  <c r="L44" i="92"/>
  <c r="K44" i="92"/>
  <c r="J44" i="92"/>
  <c r="I44" i="92"/>
  <c r="H44" i="92"/>
  <c r="G44" i="92"/>
  <c r="F44" i="92"/>
  <c r="E44" i="92"/>
  <c r="D44" i="92"/>
  <c r="B44" i="92"/>
  <c r="AA43" i="92"/>
  <c r="BL43" i="92" s="1"/>
  <c r="Z43" i="92"/>
  <c r="BK43" i="92" s="1"/>
  <c r="Y43" i="92"/>
  <c r="BJ43" i="92" s="1"/>
  <c r="X43" i="92"/>
  <c r="BI43" i="92" s="1"/>
  <c r="W43" i="92"/>
  <c r="BH43" i="92" s="1"/>
  <c r="V43" i="92"/>
  <c r="BG43" i="92" s="1"/>
  <c r="U43" i="92"/>
  <c r="BF43" i="92" s="1"/>
  <c r="T43" i="92"/>
  <c r="BE43" i="92" s="1"/>
  <c r="S43" i="92"/>
  <c r="BD43" i="92" s="1"/>
  <c r="Q43" i="92"/>
  <c r="P43" i="92"/>
  <c r="O43" i="92"/>
  <c r="N43" i="92"/>
  <c r="M43" i="92"/>
  <c r="L43" i="92"/>
  <c r="K43" i="92"/>
  <c r="J43" i="92"/>
  <c r="I43" i="92"/>
  <c r="H43" i="92"/>
  <c r="G43" i="92"/>
  <c r="F43" i="92"/>
  <c r="E43" i="92"/>
  <c r="D43" i="92"/>
  <c r="B43" i="92"/>
  <c r="AA42" i="92"/>
  <c r="Z42" i="92"/>
  <c r="Y42" i="92"/>
  <c r="X42" i="92"/>
  <c r="W42" i="92"/>
  <c r="V42" i="92"/>
  <c r="U42" i="92"/>
  <c r="T42" i="92"/>
  <c r="S42" i="92"/>
  <c r="Q42" i="92"/>
  <c r="P42" i="92"/>
  <c r="O42" i="92"/>
  <c r="N42" i="92"/>
  <c r="M42" i="92"/>
  <c r="L42" i="92"/>
  <c r="K42" i="92"/>
  <c r="J42" i="92"/>
  <c r="I42" i="92"/>
  <c r="H42" i="92"/>
  <c r="G42" i="92"/>
  <c r="F42" i="92"/>
  <c r="E42" i="92"/>
  <c r="D42" i="92"/>
  <c r="B42" i="92"/>
  <c r="AA41" i="92"/>
  <c r="Z41" i="92"/>
  <c r="Y41" i="92"/>
  <c r="X41" i="92"/>
  <c r="W41" i="92"/>
  <c r="V41" i="92"/>
  <c r="U41" i="92"/>
  <c r="T41" i="92"/>
  <c r="S41" i="92"/>
  <c r="Q41" i="92"/>
  <c r="P41" i="92"/>
  <c r="O41" i="92"/>
  <c r="N41" i="92"/>
  <c r="M41" i="92"/>
  <c r="L41" i="92"/>
  <c r="K41" i="92"/>
  <c r="J41" i="92"/>
  <c r="I41" i="92"/>
  <c r="H41" i="92"/>
  <c r="G41" i="92"/>
  <c r="F41" i="92"/>
  <c r="E41" i="92"/>
  <c r="D41" i="92"/>
  <c r="B41" i="92"/>
  <c r="AA40" i="92"/>
  <c r="Z40" i="92"/>
  <c r="Y40" i="92"/>
  <c r="X40" i="92"/>
  <c r="W40" i="92"/>
  <c r="V40" i="92"/>
  <c r="U40" i="92"/>
  <c r="T40" i="92"/>
  <c r="S40" i="92"/>
  <c r="Q40" i="92"/>
  <c r="P40" i="92"/>
  <c r="O40" i="92"/>
  <c r="N40" i="92"/>
  <c r="M40" i="92"/>
  <c r="L40" i="92"/>
  <c r="K40" i="92"/>
  <c r="J40" i="92"/>
  <c r="I40" i="92"/>
  <c r="H40" i="92"/>
  <c r="G40" i="92"/>
  <c r="F40" i="92"/>
  <c r="E40" i="92"/>
  <c r="D40" i="92"/>
  <c r="B40" i="92"/>
  <c r="AA39" i="92"/>
  <c r="BL39" i="92" s="1"/>
  <c r="Z39" i="92"/>
  <c r="BK39" i="92" s="1"/>
  <c r="Y39" i="92"/>
  <c r="X39" i="92"/>
  <c r="W39" i="92"/>
  <c r="V39" i="92"/>
  <c r="U39" i="92"/>
  <c r="T39" i="92"/>
  <c r="S39" i="92"/>
  <c r="Q39" i="92"/>
  <c r="P39" i="92"/>
  <c r="O39" i="92"/>
  <c r="N39" i="92"/>
  <c r="M39" i="92"/>
  <c r="L39" i="92"/>
  <c r="K39" i="92"/>
  <c r="J39" i="92"/>
  <c r="I39" i="92"/>
  <c r="H39" i="92"/>
  <c r="G39" i="92"/>
  <c r="F39" i="92"/>
  <c r="E39" i="92"/>
  <c r="D39" i="92"/>
  <c r="B39" i="92"/>
  <c r="AA38" i="92"/>
  <c r="Z38" i="92"/>
  <c r="Y38" i="92"/>
  <c r="X38" i="92"/>
  <c r="W38" i="92"/>
  <c r="V38" i="92"/>
  <c r="U38" i="92"/>
  <c r="T38" i="92"/>
  <c r="S38" i="92"/>
  <c r="Q38" i="92"/>
  <c r="P38" i="92"/>
  <c r="O38" i="92"/>
  <c r="N38" i="92"/>
  <c r="M38" i="92"/>
  <c r="L38" i="92"/>
  <c r="K38" i="92"/>
  <c r="J38" i="92"/>
  <c r="I38" i="92"/>
  <c r="H38" i="92"/>
  <c r="G38" i="92"/>
  <c r="F38" i="92"/>
  <c r="E38" i="92"/>
  <c r="D38" i="92"/>
  <c r="B38" i="92"/>
  <c r="AA37" i="92"/>
  <c r="Z37" i="92"/>
  <c r="Y37" i="92"/>
  <c r="X37" i="92"/>
  <c r="W37" i="92"/>
  <c r="V37" i="92"/>
  <c r="U37" i="92"/>
  <c r="T37" i="92"/>
  <c r="S37" i="92"/>
  <c r="Q37" i="92"/>
  <c r="P37" i="92"/>
  <c r="O37" i="92"/>
  <c r="N37" i="92"/>
  <c r="M37" i="92"/>
  <c r="L37" i="92"/>
  <c r="K37" i="92"/>
  <c r="J37" i="92"/>
  <c r="I37" i="92"/>
  <c r="H37" i="92"/>
  <c r="G37" i="92"/>
  <c r="F37" i="92"/>
  <c r="E37" i="92"/>
  <c r="D37" i="92"/>
  <c r="B37" i="92"/>
  <c r="AA36" i="92"/>
  <c r="Z36" i="92"/>
  <c r="Y36" i="92"/>
  <c r="X36" i="92"/>
  <c r="W36" i="92"/>
  <c r="V36" i="92"/>
  <c r="U36" i="92"/>
  <c r="T36" i="92"/>
  <c r="S36" i="92"/>
  <c r="Q36" i="92"/>
  <c r="P36" i="92"/>
  <c r="O36" i="92"/>
  <c r="N36" i="92"/>
  <c r="M36" i="92"/>
  <c r="L36" i="92"/>
  <c r="K36" i="92"/>
  <c r="J36" i="92"/>
  <c r="I36" i="92"/>
  <c r="H36" i="92"/>
  <c r="G36" i="92"/>
  <c r="F36" i="92"/>
  <c r="E36" i="92"/>
  <c r="D36" i="92"/>
  <c r="B36" i="92"/>
  <c r="AA35" i="92"/>
  <c r="Z35" i="92"/>
  <c r="Y35" i="92"/>
  <c r="X35" i="92"/>
  <c r="W35" i="92"/>
  <c r="V35" i="92"/>
  <c r="U35" i="92"/>
  <c r="T35" i="92"/>
  <c r="S35" i="92"/>
  <c r="Q35" i="92"/>
  <c r="P35" i="92"/>
  <c r="O35" i="92"/>
  <c r="N35" i="92"/>
  <c r="M35" i="92"/>
  <c r="L35" i="92"/>
  <c r="K35" i="92"/>
  <c r="J35" i="92"/>
  <c r="I35" i="92"/>
  <c r="H35" i="92"/>
  <c r="G35" i="92"/>
  <c r="F35" i="92"/>
  <c r="E35" i="92"/>
  <c r="D35" i="92"/>
  <c r="B35" i="92"/>
  <c r="AA34" i="92"/>
  <c r="Z34" i="92"/>
  <c r="Y34" i="92"/>
  <c r="X34" i="92"/>
  <c r="W34" i="92"/>
  <c r="V34" i="92"/>
  <c r="U34" i="92"/>
  <c r="T34" i="92"/>
  <c r="S34" i="92"/>
  <c r="Q34" i="92"/>
  <c r="P34" i="92"/>
  <c r="O34" i="92"/>
  <c r="N34" i="92"/>
  <c r="M34" i="92"/>
  <c r="L34" i="92"/>
  <c r="K34" i="92"/>
  <c r="J34" i="92"/>
  <c r="I34" i="92"/>
  <c r="H34" i="92"/>
  <c r="G34" i="92"/>
  <c r="F34" i="92"/>
  <c r="E34" i="92"/>
  <c r="D34" i="92"/>
  <c r="B34" i="92"/>
  <c r="AA33" i="92"/>
  <c r="Z33" i="92"/>
  <c r="Y33" i="92"/>
  <c r="X33" i="92"/>
  <c r="W33" i="92"/>
  <c r="V33" i="92"/>
  <c r="U33" i="92"/>
  <c r="T33" i="92"/>
  <c r="S33" i="92"/>
  <c r="Q33" i="92"/>
  <c r="P33" i="92"/>
  <c r="O33" i="92"/>
  <c r="N33" i="92"/>
  <c r="M33" i="92"/>
  <c r="L33" i="92"/>
  <c r="K33" i="92"/>
  <c r="J33" i="92"/>
  <c r="I33" i="92"/>
  <c r="H33" i="92"/>
  <c r="G33" i="92"/>
  <c r="F33" i="92"/>
  <c r="E33" i="92"/>
  <c r="D33" i="92"/>
  <c r="B33" i="92"/>
  <c r="AA32" i="92"/>
  <c r="Z32" i="92"/>
  <c r="Y32" i="92"/>
  <c r="X32" i="92"/>
  <c r="W32" i="92"/>
  <c r="V32" i="92"/>
  <c r="U32" i="92"/>
  <c r="T32" i="92"/>
  <c r="S32" i="92"/>
  <c r="Q32" i="92"/>
  <c r="P32" i="92"/>
  <c r="O32" i="92"/>
  <c r="N32" i="92"/>
  <c r="M32" i="92"/>
  <c r="L32" i="92"/>
  <c r="K32" i="92"/>
  <c r="J32" i="92"/>
  <c r="I32" i="92"/>
  <c r="H32" i="92"/>
  <c r="G32" i="92"/>
  <c r="F32" i="92"/>
  <c r="E32" i="92"/>
  <c r="D32" i="92"/>
  <c r="B32" i="92"/>
  <c r="AA31" i="92"/>
  <c r="Z31" i="92"/>
  <c r="Y31" i="92"/>
  <c r="X31" i="92"/>
  <c r="W31" i="92"/>
  <c r="V31" i="92"/>
  <c r="U31" i="92"/>
  <c r="T31" i="92"/>
  <c r="S31" i="92"/>
  <c r="Q31" i="92"/>
  <c r="P31" i="92"/>
  <c r="O31" i="92"/>
  <c r="N31" i="92"/>
  <c r="M31" i="92"/>
  <c r="L31" i="92"/>
  <c r="K31" i="92"/>
  <c r="J31" i="92"/>
  <c r="I31" i="92"/>
  <c r="H31" i="92"/>
  <c r="G31" i="92"/>
  <c r="F31" i="92"/>
  <c r="E31" i="92"/>
  <c r="D31" i="92"/>
  <c r="B31" i="92"/>
  <c r="AA30" i="92"/>
  <c r="Z30" i="92"/>
  <c r="Y30" i="92"/>
  <c r="X30" i="92"/>
  <c r="W30" i="92"/>
  <c r="V30" i="92"/>
  <c r="U30" i="92"/>
  <c r="T30" i="92"/>
  <c r="S30" i="92"/>
  <c r="Q30" i="92"/>
  <c r="P30" i="92"/>
  <c r="O30" i="92"/>
  <c r="N30" i="92"/>
  <c r="M30" i="92"/>
  <c r="L30" i="92"/>
  <c r="K30" i="92"/>
  <c r="J30" i="92"/>
  <c r="I30" i="92"/>
  <c r="H30" i="92"/>
  <c r="G30" i="92"/>
  <c r="F30" i="92"/>
  <c r="E30" i="92"/>
  <c r="D30" i="92"/>
  <c r="B30" i="92"/>
  <c r="AA29" i="92"/>
  <c r="Z29" i="92"/>
  <c r="Y29" i="92"/>
  <c r="X29" i="92"/>
  <c r="W29" i="92"/>
  <c r="V29" i="92"/>
  <c r="U29" i="92"/>
  <c r="T29" i="92"/>
  <c r="S29" i="92"/>
  <c r="Q29" i="92"/>
  <c r="P29" i="92"/>
  <c r="O29" i="92"/>
  <c r="N29" i="92"/>
  <c r="M29" i="92"/>
  <c r="L29" i="92"/>
  <c r="K29" i="92"/>
  <c r="J29" i="92"/>
  <c r="I29" i="92"/>
  <c r="H29" i="92"/>
  <c r="G29" i="92"/>
  <c r="F29" i="92"/>
  <c r="E29" i="92"/>
  <c r="D29" i="92"/>
  <c r="B29" i="92"/>
  <c r="AA28" i="92"/>
  <c r="Z28" i="92"/>
  <c r="Y28" i="92"/>
  <c r="X28" i="92"/>
  <c r="W28" i="92"/>
  <c r="V28" i="92"/>
  <c r="U28" i="92"/>
  <c r="T28" i="92"/>
  <c r="S28" i="92"/>
  <c r="Q28" i="92"/>
  <c r="P28" i="92"/>
  <c r="O28" i="92"/>
  <c r="N28" i="92"/>
  <c r="M28" i="92"/>
  <c r="L28" i="92"/>
  <c r="K28" i="92"/>
  <c r="J28" i="92"/>
  <c r="I28" i="92"/>
  <c r="H28" i="92"/>
  <c r="G28" i="92"/>
  <c r="F28" i="92"/>
  <c r="E28" i="92"/>
  <c r="D28" i="92"/>
  <c r="B28" i="92"/>
  <c r="AA27" i="92"/>
  <c r="Z27" i="92"/>
  <c r="Y27" i="92"/>
  <c r="X27" i="92"/>
  <c r="W27" i="92"/>
  <c r="V27" i="92"/>
  <c r="U27" i="92"/>
  <c r="T27" i="92"/>
  <c r="S27" i="92"/>
  <c r="Q27" i="92"/>
  <c r="P27" i="92"/>
  <c r="O27" i="92"/>
  <c r="N27" i="92"/>
  <c r="M27" i="92"/>
  <c r="L27" i="92"/>
  <c r="K27" i="92"/>
  <c r="J27" i="92"/>
  <c r="I27" i="92"/>
  <c r="H27" i="92"/>
  <c r="G27" i="92"/>
  <c r="F27" i="92"/>
  <c r="E27" i="92"/>
  <c r="D27" i="92"/>
  <c r="B27" i="92"/>
  <c r="AA26" i="92"/>
  <c r="BL26" i="92" s="1"/>
  <c r="Z26" i="92"/>
  <c r="BK26" i="92" s="1"/>
  <c r="Y26" i="92"/>
  <c r="BJ26" i="92" s="1"/>
  <c r="X26" i="92"/>
  <c r="BI26" i="92" s="1"/>
  <c r="W26" i="92"/>
  <c r="BH26" i="92" s="1"/>
  <c r="V26" i="92"/>
  <c r="U26" i="92"/>
  <c r="T26" i="92"/>
  <c r="S26" i="92"/>
  <c r="Q26" i="92"/>
  <c r="P26" i="92"/>
  <c r="O26" i="92"/>
  <c r="N26" i="92"/>
  <c r="M26" i="92"/>
  <c r="L26" i="92"/>
  <c r="K26" i="92"/>
  <c r="J26" i="92"/>
  <c r="I26" i="92"/>
  <c r="H26" i="92"/>
  <c r="G26" i="92"/>
  <c r="F26" i="92"/>
  <c r="E26" i="92"/>
  <c r="D26" i="92"/>
  <c r="B26" i="92"/>
  <c r="AA25" i="92"/>
  <c r="Z25" i="92"/>
  <c r="Y25" i="92"/>
  <c r="X25" i="92"/>
  <c r="W25" i="92"/>
  <c r="V25" i="92"/>
  <c r="U25" i="92"/>
  <c r="T25" i="92"/>
  <c r="S25" i="92"/>
  <c r="Q25" i="92"/>
  <c r="P25" i="92"/>
  <c r="O25" i="92"/>
  <c r="N25" i="92"/>
  <c r="M25" i="92"/>
  <c r="L25" i="92"/>
  <c r="K25" i="92"/>
  <c r="J25" i="92"/>
  <c r="I25" i="92"/>
  <c r="H25" i="92"/>
  <c r="G25" i="92"/>
  <c r="F25" i="92"/>
  <c r="E25" i="92"/>
  <c r="D25" i="92"/>
  <c r="B25" i="92"/>
  <c r="AA24" i="92"/>
  <c r="Z24" i="92"/>
  <c r="Y24" i="92"/>
  <c r="X24" i="92"/>
  <c r="W24" i="92"/>
  <c r="V24" i="92"/>
  <c r="U24" i="92"/>
  <c r="T24" i="92"/>
  <c r="S24" i="92"/>
  <c r="Q24" i="92"/>
  <c r="P24" i="92"/>
  <c r="O24" i="92"/>
  <c r="N24" i="92"/>
  <c r="M24" i="92"/>
  <c r="L24" i="92"/>
  <c r="K24" i="92"/>
  <c r="J24" i="92"/>
  <c r="I24" i="92"/>
  <c r="H24" i="92"/>
  <c r="G24" i="92"/>
  <c r="F24" i="92"/>
  <c r="E24" i="92"/>
  <c r="D24" i="92"/>
  <c r="B24" i="92"/>
  <c r="AA23" i="92"/>
  <c r="Z23" i="92"/>
  <c r="Y23" i="92"/>
  <c r="X23" i="92"/>
  <c r="W23" i="92"/>
  <c r="V23" i="92"/>
  <c r="U23" i="92"/>
  <c r="T23" i="92"/>
  <c r="S23" i="92"/>
  <c r="Q23" i="92"/>
  <c r="P23" i="92"/>
  <c r="O23" i="92"/>
  <c r="N23" i="92"/>
  <c r="M23" i="92"/>
  <c r="L23" i="92"/>
  <c r="K23" i="92"/>
  <c r="J23" i="92"/>
  <c r="I23" i="92"/>
  <c r="H23" i="92"/>
  <c r="G23" i="92"/>
  <c r="F23" i="92"/>
  <c r="E23" i="92"/>
  <c r="D23" i="92"/>
  <c r="B23" i="92"/>
  <c r="AA22" i="92"/>
  <c r="Z22" i="92"/>
  <c r="Y22" i="92"/>
  <c r="X22" i="92"/>
  <c r="BI22" i="92" s="1"/>
  <c r="W22" i="92"/>
  <c r="BH22" i="92" s="1"/>
  <c r="V22" i="92"/>
  <c r="BG22" i="92" s="1"/>
  <c r="U22" i="92"/>
  <c r="BF22" i="92" s="1"/>
  <c r="T22" i="92"/>
  <c r="BE22" i="92" s="1"/>
  <c r="S22" i="92"/>
  <c r="BD22" i="92" s="1"/>
  <c r="Q22" i="92"/>
  <c r="P22" i="92"/>
  <c r="O22" i="92"/>
  <c r="N22" i="92"/>
  <c r="M22" i="92"/>
  <c r="L22" i="92"/>
  <c r="K22" i="92"/>
  <c r="J22" i="92"/>
  <c r="I22" i="92"/>
  <c r="H22" i="92"/>
  <c r="G22" i="92"/>
  <c r="F22" i="92"/>
  <c r="E22" i="92"/>
  <c r="D22" i="92"/>
  <c r="B22" i="92"/>
  <c r="AA21" i="92"/>
  <c r="BL21" i="92" s="1"/>
  <c r="Z21" i="92"/>
  <c r="BK21" i="92" s="1"/>
  <c r="Y21" i="92"/>
  <c r="BJ21" i="92" s="1"/>
  <c r="X21" i="92"/>
  <c r="BI21" i="92" s="1"/>
  <c r="W21" i="92"/>
  <c r="BH21" i="92" s="1"/>
  <c r="V21" i="92"/>
  <c r="BG21" i="92" s="1"/>
  <c r="U21" i="92"/>
  <c r="BF21" i="92" s="1"/>
  <c r="T21" i="92"/>
  <c r="BE21" i="92" s="1"/>
  <c r="S21" i="92"/>
  <c r="BD21" i="92" s="1"/>
  <c r="Q21" i="92"/>
  <c r="P21" i="92"/>
  <c r="O21" i="92"/>
  <c r="N21" i="92"/>
  <c r="M21" i="92"/>
  <c r="L21" i="92"/>
  <c r="K21" i="92"/>
  <c r="J21" i="92"/>
  <c r="I21" i="92"/>
  <c r="H21" i="92"/>
  <c r="G21" i="92"/>
  <c r="F21" i="92"/>
  <c r="E21" i="92"/>
  <c r="D21" i="92"/>
  <c r="B21" i="92"/>
  <c r="AA20" i="92"/>
  <c r="BL20" i="92" s="1"/>
  <c r="Z20" i="92"/>
  <c r="BK20" i="92" s="1"/>
  <c r="Y20" i="92"/>
  <c r="BJ20" i="92" s="1"/>
  <c r="X20" i="92"/>
  <c r="BI20" i="92" s="1"/>
  <c r="W20" i="92"/>
  <c r="BH20" i="92" s="1"/>
  <c r="V20" i="92"/>
  <c r="BG20" i="92" s="1"/>
  <c r="U20" i="92"/>
  <c r="T20" i="92"/>
  <c r="S20" i="92"/>
  <c r="Q20" i="92"/>
  <c r="P20" i="92"/>
  <c r="O20" i="92"/>
  <c r="N20" i="92"/>
  <c r="M20" i="92"/>
  <c r="L20" i="92"/>
  <c r="K20" i="92"/>
  <c r="J20" i="92"/>
  <c r="I20" i="92"/>
  <c r="H20" i="92"/>
  <c r="G20" i="92"/>
  <c r="F20" i="92"/>
  <c r="E20" i="92"/>
  <c r="D20" i="92"/>
  <c r="B20" i="92"/>
  <c r="AA19" i="92"/>
  <c r="Z19" i="92"/>
  <c r="Y19" i="92"/>
  <c r="X19" i="92"/>
  <c r="W19" i="92"/>
  <c r="V19" i="92"/>
  <c r="U19" i="92"/>
  <c r="T19" i="92"/>
  <c r="S19" i="92"/>
  <c r="Q19" i="92"/>
  <c r="P19" i="92"/>
  <c r="O19" i="92"/>
  <c r="N19" i="92"/>
  <c r="M19" i="92"/>
  <c r="L19" i="92"/>
  <c r="K19" i="92"/>
  <c r="J19" i="92"/>
  <c r="I19" i="92"/>
  <c r="H19" i="92"/>
  <c r="G19" i="92"/>
  <c r="F19" i="92"/>
  <c r="E19" i="92"/>
  <c r="D19" i="92"/>
  <c r="B19" i="92"/>
  <c r="AA18" i="92"/>
  <c r="BL18" i="92" s="1"/>
  <c r="Z18" i="92"/>
  <c r="BK18" i="92" s="1"/>
  <c r="Y18" i="92"/>
  <c r="BJ18" i="92" s="1"/>
  <c r="X18" i="92"/>
  <c r="BI18" i="92" s="1"/>
  <c r="W18" i="92"/>
  <c r="BH18" i="92" s="1"/>
  <c r="V18" i="92"/>
  <c r="BG18" i="92" s="1"/>
  <c r="U18" i="92"/>
  <c r="BF18" i="92" s="1"/>
  <c r="T18" i="92"/>
  <c r="BE18" i="92" s="1"/>
  <c r="S18" i="92"/>
  <c r="BD18" i="92" s="1"/>
  <c r="Q18" i="92"/>
  <c r="P18" i="92"/>
  <c r="O18" i="92"/>
  <c r="N18" i="92"/>
  <c r="M18" i="92"/>
  <c r="L18" i="92"/>
  <c r="K18" i="92"/>
  <c r="J18" i="92"/>
  <c r="I18" i="92"/>
  <c r="H18" i="92"/>
  <c r="G18" i="92"/>
  <c r="F18" i="92"/>
  <c r="E18" i="92"/>
  <c r="D18" i="92"/>
  <c r="B18" i="92"/>
  <c r="AA17" i="92"/>
  <c r="BL17" i="92" s="1"/>
  <c r="Z17" i="92"/>
  <c r="Y17" i="92"/>
  <c r="X17" i="92"/>
  <c r="W17" i="92"/>
  <c r="V17" i="92"/>
  <c r="U17" i="92"/>
  <c r="T17" i="92"/>
  <c r="S17" i="92"/>
  <c r="Q17" i="92"/>
  <c r="P17" i="92"/>
  <c r="O17" i="92"/>
  <c r="N17" i="92"/>
  <c r="M17" i="92"/>
  <c r="L17" i="92"/>
  <c r="K17" i="92"/>
  <c r="J17" i="92"/>
  <c r="I17" i="92"/>
  <c r="H17" i="92"/>
  <c r="G17" i="92"/>
  <c r="F17" i="92"/>
  <c r="E17" i="92"/>
  <c r="D17" i="92"/>
  <c r="B17" i="92"/>
  <c r="AA16" i="92"/>
  <c r="BL16" i="92" s="1"/>
  <c r="Z16" i="92"/>
  <c r="BK16" i="92" s="1"/>
  <c r="Y16" i="92"/>
  <c r="BJ16" i="92" s="1"/>
  <c r="X16" i="92"/>
  <c r="BI16" i="92" s="1"/>
  <c r="W16" i="92"/>
  <c r="BH16" i="92" s="1"/>
  <c r="V16" i="92"/>
  <c r="BG16" i="92" s="1"/>
  <c r="U16" i="92"/>
  <c r="BF16" i="92" s="1"/>
  <c r="T16" i="92"/>
  <c r="BE16" i="92" s="1"/>
  <c r="S16" i="92"/>
  <c r="BD16" i="92" s="1"/>
  <c r="Q16" i="92"/>
  <c r="P16" i="92"/>
  <c r="O16" i="92"/>
  <c r="N16" i="92"/>
  <c r="M16" i="92"/>
  <c r="L16" i="92"/>
  <c r="K16" i="92"/>
  <c r="J16" i="92"/>
  <c r="I16" i="92"/>
  <c r="H16" i="92"/>
  <c r="G16" i="92"/>
  <c r="F16" i="92"/>
  <c r="E16" i="92"/>
  <c r="D16" i="92"/>
  <c r="B16" i="92"/>
  <c r="AA15" i="92"/>
  <c r="BL15" i="92" s="1"/>
  <c r="Z15" i="92"/>
  <c r="BK15" i="92" s="1"/>
  <c r="Y15" i="92"/>
  <c r="BJ15" i="92" s="1"/>
  <c r="X15" i="92"/>
  <c r="BI15" i="92" s="1"/>
  <c r="W15" i="92"/>
  <c r="BH15" i="92" s="1"/>
  <c r="V15" i="92"/>
  <c r="BG15" i="92" s="1"/>
  <c r="U15" i="92"/>
  <c r="BF15" i="92" s="1"/>
  <c r="T15" i="92"/>
  <c r="BE15" i="92" s="1"/>
  <c r="S15" i="92"/>
  <c r="BD15" i="92" s="1"/>
  <c r="Q15" i="92"/>
  <c r="P15" i="92"/>
  <c r="O15" i="92"/>
  <c r="N15" i="92"/>
  <c r="M15" i="92"/>
  <c r="L15" i="92"/>
  <c r="K15" i="92"/>
  <c r="J15" i="92"/>
  <c r="I15" i="92"/>
  <c r="H15" i="92"/>
  <c r="G15" i="92"/>
  <c r="F15" i="92"/>
  <c r="E15" i="92"/>
  <c r="D15" i="92"/>
  <c r="B15" i="92"/>
  <c r="AA14" i="92"/>
  <c r="BL14" i="92" s="1"/>
  <c r="Z14" i="92"/>
  <c r="BK14" i="92" s="1"/>
  <c r="Y14" i="92"/>
  <c r="BJ14" i="92" s="1"/>
  <c r="X14" i="92"/>
  <c r="BI14" i="92" s="1"/>
  <c r="W14" i="92"/>
  <c r="BH14" i="92" s="1"/>
  <c r="V14" i="92"/>
  <c r="BG14" i="92" s="1"/>
  <c r="U14" i="92"/>
  <c r="BF14" i="92" s="1"/>
  <c r="T14" i="92"/>
  <c r="BE14" i="92" s="1"/>
  <c r="S14" i="92"/>
  <c r="BD14" i="92" s="1"/>
  <c r="Q14" i="92"/>
  <c r="P14" i="92"/>
  <c r="O14" i="92"/>
  <c r="N14" i="92"/>
  <c r="M14" i="92"/>
  <c r="L14" i="92"/>
  <c r="K14" i="92"/>
  <c r="J14" i="92"/>
  <c r="I14" i="92"/>
  <c r="H14" i="92"/>
  <c r="G14" i="92"/>
  <c r="F14" i="92"/>
  <c r="E14" i="92"/>
  <c r="D14" i="92"/>
  <c r="B14" i="92"/>
  <c r="AA13" i="92"/>
  <c r="BL13" i="92" s="1"/>
  <c r="Z13" i="92"/>
  <c r="BK13" i="92" s="1"/>
  <c r="Y13" i="92"/>
  <c r="BJ13" i="92" s="1"/>
  <c r="X13" i="92"/>
  <c r="BI13" i="92" s="1"/>
  <c r="W13" i="92"/>
  <c r="BH13" i="92" s="1"/>
  <c r="V13" i="92"/>
  <c r="BG13" i="92" s="1"/>
  <c r="U13" i="92"/>
  <c r="BF13" i="92" s="1"/>
  <c r="T13" i="92"/>
  <c r="BE13" i="92" s="1"/>
  <c r="S13" i="92"/>
  <c r="BD13" i="92" s="1"/>
  <c r="Q13" i="92"/>
  <c r="P13" i="92"/>
  <c r="O13" i="92"/>
  <c r="N13" i="92"/>
  <c r="M13" i="92"/>
  <c r="L13" i="92"/>
  <c r="K13" i="92"/>
  <c r="J13" i="92"/>
  <c r="I13" i="92"/>
  <c r="H13" i="92"/>
  <c r="G13" i="92"/>
  <c r="F13" i="92"/>
  <c r="E13" i="92"/>
  <c r="D13" i="92"/>
  <c r="B13" i="92"/>
  <c r="AA12" i="92"/>
  <c r="Z12" i="92"/>
  <c r="Y12" i="92"/>
  <c r="X12" i="92"/>
  <c r="W12" i="92"/>
  <c r="V12" i="92"/>
  <c r="U12" i="92"/>
  <c r="T12" i="92"/>
  <c r="S12" i="92"/>
  <c r="Q12" i="92"/>
  <c r="P12" i="92"/>
  <c r="O12" i="92"/>
  <c r="N12" i="92"/>
  <c r="M12" i="92"/>
  <c r="L12" i="92"/>
  <c r="K12" i="92"/>
  <c r="J12" i="92"/>
  <c r="I12" i="92"/>
  <c r="H12" i="92"/>
  <c r="G12" i="92"/>
  <c r="F12" i="92"/>
  <c r="E12" i="92"/>
  <c r="D12" i="92"/>
  <c r="B12" i="92"/>
  <c r="AA11" i="92"/>
  <c r="Z11" i="92"/>
  <c r="Y11" i="92"/>
  <c r="X11" i="92"/>
  <c r="W11" i="92"/>
  <c r="V11" i="92"/>
  <c r="BG11" i="92" s="1"/>
  <c r="U11" i="92"/>
  <c r="BF11" i="92" s="1"/>
  <c r="T11" i="92"/>
  <c r="BE11" i="92" s="1"/>
  <c r="S11" i="92"/>
  <c r="BD11" i="92" s="1"/>
  <c r="Q11" i="92"/>
  <c r="P11" i="92"/>
  <c r="O11" i="92"/>
  <c r="N11" i="92"/>
  <c r="M11" i="92"/>
  <c r="L11" i="92"/>
  <c r="K11" i="92"/>
  <c r="J11" i="92"/>
  <c r="I11" i="92"/>
  <c r="H11" i="92"/>
  <c r="G11" i="92"/>
  <c r="F11" i="92"/>
  <c r="E11" i="92"/>
  <c r="D11" i="92"/>
  <c r="B11" i="92"/>
  <c r="AA10" i="92"/>
  <c r="Z10" i="92"/>
  <c r="Y10" i="92"/>
  <c r="X10" i="92"/>
  <c r="W10" i="92"/>
  <c r="V10" i="92"/>
  <c r="U10" i="92"/>
  <c r="T10" i="92"/>
  <c r="S10" i="92"/>
  <c r="Q10" i="92"/>
  <c r="P10" i="92"/>
  <c r="O10" i="92"/>
  <c r="N10" i="92"/>
  <c r="M10" i="92"/>
  <c r="L10" i="92"/>
  <c r="K10" i="92"/>
  <c r="J10" i="92"/>
  <c r="I10" i="92"/>
  <c r="H10" i="92"/>
  <c r="G10" i="92"/>
  <c r="F10" i="92"/>
  <c r="E10" i="92"/>
  <c r="D10" i="92"/>
  <c r="B10" i="92"/>
  <c r="AA9" i="92"/>
  <c r="Z9" i="92"/>
  <c r="Y9" i="92"/>
  <c r="X9" i="92"/>
  <c r="W9" i="92"/>
  <c r="V9" i="92"/>
  <c r="U9" i="92"/>
  <c r="T9" i="92"/>
  <c r="S9" i="92"/>
  <c r="Q9" i="92"/>
  <c r="P9" i="92"/>
  <c r="O9" i="92"/>
  <c r="N9" i="92"/>
  <c r="M9" i="92"/>
  <c r="L9" i="92"/>
  <c r="K9" i="92"/>
  <c r="J9" i="92"/>
  <c r="I9" i="92"/>
  <c r="H9" i="92"/>
  <c r="G9" i="92"/>
  <c r="F9" i="92"/>
  <c r="E9" i="92"/>
  <c r="D9" i="92"/>
  <c r="B9" i="92"/>
  <c r="AA8" i="92"/>
  <c r="Z8" i="92"/>
  <c r="Y8" i="92"/>
  <c r="X8" i="92"/>
  <c r="W8" i="92"/>
  <c r="V8" i="92"/>
  <c r="U8" i="92"/>
  <c r="T8" i="92"/>
  <c r="S8" i="92"/>
  <c r="Q8" i="92"/>
  <c r="P8" i="92"/>
  <c r="O8" i="92"/>
  <c r="N8" i="92"/>
  <c r="M8" i="92"/>
  <c r="L8" i="92"/>
  <c r="K8" i="92"/>
  <c r="J8" i="92"/>
  <c r="I8" i="92"/>
  <c r="H8" i="92"/>
  <c r="G8" i="92"/>
  <c r="F8" i="92"/>
  <c r="E8" i="92"/>
  <c r="D8" i="92"/>
  <c r="B8" i="92"/>
  <c r="AA7" i="92"/>
  <c r="Z7" i="92"/>
  <c r="BK7" i="92" s="1"/>
  <c r="Y7" i="92"/>
  <c r="BJ7" i="92" s="1"/>
  <c r="X7" i="92"/>
  <c r="BI7" i="92" s="1"/>
  <c r="W7" i="92"/>
  <c r="BH7" i="92" s="1"/>
  <c r="V7" i="92"/>
  <c r="BG7" i="92" s="1"/>
  <c r="U7" i="92"/>
  <c r="BF7" i="92" s="1"/>
  <c r="T7" i="92"/>
  <c r="BE7" i="92" s="1"/>
  <c r="S7" i="92"/>
  <c r="BD7" i="92" s="1"/>
  <c r="Q7" i="92"/>
  <c r="P7" i="92"/>
  <c r="O7" i="92"/>
  <c r="N7" i="92"/>
  <c r="M7" i="92"/>
  <c r="L7" i="92"/>
  <c r="K7" i="92"/>
  <c r="J7" i="92"/>
  <c r="I7" i="92"/>
  <c r="H7" i="92"/>
  <c r="G7" i="92"/>
  <c r="F7" i="92"/>
  <c r="E7" i="92"/>
  <c r="D7" i="92"/>
  <c r="B7" i="92"/>
  <c r="Z6" i="92"/>
  <c r="Y6" i="92"/>
  <c r="X6" i="92"/>
  <c r="W6" i="92"/>
  <c r="V6" i="92"/>
  <c r="U6" i="92"/>
  <c r="T6" i="92"/>
  <c r="S6" i="92"/>
  <c r="Q6" i="92"/>
  <c r="P6" i="92"/>
  <c r="O6" i="92"/>
  <c r="N6" i="92"/>
  <c r="M6" i="92"/>
  <c r="L6" i="92"/>
  <c r="K6" i="92"/>
  <c r="J6" i="92"/>
  <c r="I6" i="92"/>
  <c r="H6" i="92"/>
  <c r="G6" i="92"/>
  <c r="F6" i="92"/>
  <c r="E6" i="92"/>
  <c r="D6" i="92"/>
  <c r="B6" i="92"/>
  <c r="BL22" i="92" l="1"/>
  <c r="AJ22" i="92" s="1"/>
  <c r="AK22" i="92" s="1"/>
  <c r="BK22" i="92"/>
  <c r="AI22" i="92" s="1"/>
  <c r="BJ22" i="92"/>
  <c r="AH22" i="92" s="1"/>
  <c r="BG6" i="92"/>
  <c r="AE6" i="92" s="1"/>
  <c r="BK6" i="92"/>
  <c r="AI6" i="92" s="1"/>
  <c r="BD8" i="92"/>
  <c r="AB8" i="92" s="1"/>
  <c r="BH8" i="92"/>
  <c r="AF8" i="92" s="1"/>
  <c r="BL8" i="92"/>
  <c r="AJ8" i="92" s="1"/>
  <c r="AK8" i="92" s="1"/>
  <c r="BD12" i="92"/>
  <c r="AB12" i="92" s="1"/>
  <c r="BH12" i="92"/>
  <c r="AF12" i="92" s="1"/>
  <c r="BL12" i="92"/>
  <c r="AJ12" i="92" s="1"/>
  <c r="AK12" i="92" s="1"/>
  <c r="BD20" i="92"/>
  <c r="AB20" i="92" s="1"/>
  <c r="BD24" i="92"/>
  <c r="AB24" i="92" s="1"/>
  <c r="BH24" i="92"/>
  <c r="AF24" i="92" s="1"/>
  <c r="BL24" i="92"/>
  <c r="BD28" i="92"/>
  <c r="AB28" i="92" s="1"/>
  <c r="BH28" i="92"/>
  <c r="AF28" i="92" s="1"/>
  <c r="BL28" i="92"/>
  <c r="AJ28" i="92" s="1"/>
  <c r="AK28" i="92" s="1"/>
  <c r="BD32" i="92"/>
  <c r="AB32" i="92" s="1"/>
  <c r="BH32" i="92"/>
  <c r="AF32" i="92" s="1"/>
  <c r="BL32" i="92"/>
  <c r="AJ32" i="92" s="1"/>
  <c r="AK32" i="92" s="1"/>
  <c r="BD36" i="92"/>
  <c r="AB36" i="92" s="1"/>
  <c r="BH36" i="92"/>
  <c r="AF36" i="92" s="1"/>
  <c r="BL36" i="92"/>
  <c r="BD40" i="92"/>
  <c r="AB40" i="92" s="1"/>
  <c r="BH40" i="92"/>
  <c r="AF40" i="92" s="1"/>
  <c r="BL40" i="92"/>
  <c r="AJ40" i="92" s="1"/>
  <c r="AK40" i="92" s="1"/>
  <c r="BD44" i="92"/>
  <c r="AB44" i="92" s="1"/>
  <c r="BH44" i="92"/>
  <c r="AF44" i="92" s="1"/>
  <c r="BL44" i="92"/>
  <c r="BD48" i="92"/>
  <c r="AB48" i="92" s="1"/>
  <c r="BD52" i="92"/>
  <c r="AB52" i="92" s="1"/>
  <c r="BH52" i="92"/>
  <c r="AF52" i="92" s="1"/>
  <c r="BL52" i="92"/>
  <c r="BD56" i="92"/>
  <c r="AB56" i="92" s="1"/>
  <c r="BH56" i="92"/>
  <c r="AF56" i="92" s="1"/>
  <c r="BL56" i="92"/>
  <c r="BE8" i="92"/>
  <c r="AC8" i="92" s="1"/>
  <c r="BI8" i="92"/>
  <c r="AG8" i="92" s="1"/>
  <c r="BI11" i="92"/>
  <c r="AG11" i="92" s="1"/>
  <c r="BE12" i="92"/>
  <c r="AC12" i="92" s="1"/>
  <c r="BI12" i="92"/>
  <c r="AG12" i="92" s="1"/>
  <c r="BE19" i="92"/>
  <c r="AC19" i="92" s="1"/>
  <c r="BI19" i="92"/>
  <c r="AG19" i="92" s="1"/>
  <c r="BE20" i="92"/>
  <c r="AC20" i="92" s="1"/>
  <c r="BE23" i="92"/>
  <c r="AC23" i="92" s="1"/>
  <c r="BI23" i="92"/>
  <c r="AG23" i="92" s="1"/>
  <c r="BE24" i="92"/>
  <c r="AC24" i="92" s="1"/>
  <c r="BI24" i="92"/>
  <c r="AG24" i="92" s="1"/>
  <c r="BE27" i="92"/>
  <c r="AC27" i="92" s="1"/>
  <c r="BI27" i="92"/>
  <c r="AG27" i="92" s="1"/>
  <c r="BE28" i="92"/>
  <c r="AC28" i="92" s="1"/>
  <c r="BI28" i="92"/>
  <c r="AG28" i="92" s="1"/>
  <c r="BE31" i="92"/>
  <c r="AC31" i="92" s="1"/>
  <c r="BI31" i="92"/>
  <c r="AG31" i="92" s="1"/>
  <c r="BE32" i="92"/>
  <c r="AC32" i="92" s="1"/>
  <c r="BI32" i="92"/>
  <c r="AG32" i="92" s="1"/>
  <c r="BE35" i="92"/>
  <c r="AC35" i="92" s="1"/>
  <c r="BI35" i="92"/>
  <c r="AG35" i="92" s="1"/>
  <c r="BE36" i="92"/>
  <c r="AC36" i="92" s="1"/>
  <c r="BI36" i="92"/>
  <c r="AG36" i="92" s="1"/>
  <c r="BE39" i="92"/>
  <c r="AC39" i="92" s="1"/>
  <c r="BI39" i="92"/>
  <c r="AG39" i="92" s="1"/>
  <c r="BE40" i="92"/>
  <c r="AC40" i="92" s="1"/>
  <c r="BI40" i="92"/>
  <c r="AG40" i="92" s="1"/>
  <c r="BE44" i="92"/>
  <c r="AC44" i="92" s="1"/>
  <c r="BI44" i="92"/>
  <c r="AG44" i="92" s="1"/>
  <c r="BE47" i="92"/>
  <c r="AC47" i="92" s="1"/>
  <c r="BE48" i="92"/>
  <c r="AC48" i="92" s="1"/>
  <c r="BE51" i="92"/>
  <c r="AC51" i="92" s="1"/>
  <c r="BI51" i="92"/>
  <c r="AG51" i="92" s="1"/>
  <c r="BE52" i="92"/>
  <c r="AC52" i="92" s="1"/>
  <c r="BE55" i="92"/>
  <c r="AC55" i="92" s="1"/>
  <c r="BI55" i="92"/>
  <c r="AG55" i="92" s="1"/>
  <c r="BE56" i="92"/>
  <c r="AC56" i="92" s="1"/>
  <c r="BI56" i="92"/>
  <c r="AG56" i="92" s="1"/>
  <c r="BE59" i="92"/>
  <c r="AC59" i="92" s="1"/>
  <c r="BE6" i="92"/>
  <c r="AC6" i="92" s="1"/>
  <c r="BI6" i="92"/>
  <c r="AG6" i="92" s="1"/>
  <c r="BF10" i="92"/>
  <c r="AD10" i="92" s="1"/>
  <c r="BJ10" i="92"/>
  <c r="AH10" i="92" s="1"/>
  <c r="BF26" i="92"/>
  <c r="AD26" i="92" s="1"/>
  <c r="BF30" i="92"/>
  <c r="AD30" i="92" s="1"/>
  <c r="BJ30" i="92"/>
  <c r="AH30" i="92" s="1"/>
  <c r="BF34" i="92"/>
  <c r="AD34" i="92" s="1"/>
  <c r="BJ34" i="92"/>
  <c r="AH34" i="92" s="1"/>
  <c r="BF38" i="92"/>
  <c r="AD38" i="92" s="1"/>
  <c r="BJ38" i="92"/>
  <c r="AH38" i="92" s="1"/>
  <c r="BF42" i="92"/>
  <c r="AD42" i="92" s="1"/>
  <c r="BJ42" i="92"/>
  <c r="AH42" i="92" s="1"/>
  <c r="BF46" i="92"/>
  <c r="AD46" i="92" s="1"/>
  <c r="BF50" i="92"/>
  <c r="AD50" i="92" s="1"/>
  <c r="BJ50" i="92"/>
  <c r="AH50" i="92" s="1"/>
  <c r="BF54" i="92"/>
  <c r="AD54" i="92" s="1"/>
  <c r="BJ54" i="92"/>
  <c r="AH54" i="92" s="1"/>
  <c r="BF58" i="92"/>
  <c r="AD58" i="92" s="1"/>
  <c r="BJ58" i="92"/>
  <c r="AH58" i="92" s="1"/>
  <c r="BG9" i="92"/>
  <c r="AE9" i="92" s="1"/>
  <c r="BK17" i="92"/>
  <c r="AI17" i="92" s="1"/>
  <c r="BF8" i="92"/>
  <c r="AD8" i="92" s="1"/>
  <c r="BJ8" i="92"/>
  <c r="AH8" i="92" s="1"/>
  <c r="BE9" i="92"/>
  <c r="AC9" i="92" s="1"/>
  <c r="BI9" i="92"/>
  <c r="AG9" i="92" s="1"/>
  <c r="BD10" i="92"/>
  <c r="AB10" i="92" s="1"/>
  <c r="BH10" i="92"/>
  <c r="AF10" i="92" s="1"/>
  <c r="BL10" i="92"/>
  <c r="AJ10" i="92" s="1"/>
  <c r="AK10" i="92" s="1"/>
  <c r="BK11" i="92"/>
  <c r="AI11" i="92" s="1"/>
  <c r="BF12" i="92"/>
  <c r="AD12" i="92" s="1"/>
  <c r="BJ12" i="92"/>
  <c r="AH12" i="92" s="1"/>
  <c r="BE17" i="92"/>
  <c r="AC17" i="92" s="1"/>
  <c r="BI17" i="92"/>
  <c r="AG17" i="92" s="1"/>
  <c r="BG19" i="92"/>
  <c r="AE19" i="92" s="1"/>
  <c r="BK19" i="92"/>
  <c r="AI19" i="92" s="1"/>
  <c r="BF20" i="92"/>
  <c r="AD20" i="92" s="1"/>
  <c r="BG23" i="92"/>
  <c r="AE23" i="92" s="1"/>
  <c r="BK23" i="92"/>
  <c r="AI23" i="92" s="1"/>
  <c r="BF24" i="92"/>
  <c r="AD24" i="92" s="1"/>
  <c r="BJ24" i="92"/>
  <c r="AH24" i="92" s="1"/>
  <c r="BE25" i="92"/>
  <c r="AC25" i="92" s="1"/>
  <c r="BI25" i="92"/>
  <c r="AG25" i="92" s="1"/>
  <c r="BD26" i="92"/>
  <c r="AB26" i="92" s="1"/>
  <c r="BG27" i="92"/>
  <c r="AE27" i="92" s="1"/>
  <c r="BK27" i="92"/>
  <c r="AI27" i="92" s="1"/>
  <c r="BF28" i="92"/>
  <c r="AD28" i="92" s="1"/>
  <c r="BJ28" i="92"/>
  <c r="AH28" i="92" s="1"/>
  <c r="BE29" i="92"/>
  <c r="AC29" i="92" s="1"/>
  <c r="BI29" i="92"/>
  <c r="AG29" i="92" s="1"/>
  <c r="BD30" i="92"/>
  <c r="AB30" i="92" s="1"/>
  <c r="BH30" i="92"/>
  <c r="AF30" i="92" s="1"/>
  <c r="BL30" i="92"/>
  <c r="BG31" i="92"/>
  <c r="AE31" i="92" s="1"/>
  <c r="BK31" i="92"/>
  <c r="AI31" i="92" s="1"/>
  <c r="BF32" i="92"/>
  <c r="AD32" i="92" s="1"/>
  <c r="BJ32" i="92"/>
  <c r="AH32" i="92" s="1"/>
  <c r="BE33" i="92"/>
  <c r="AC33" i="92" s="1"/>
  <c r="BI33" i="92"/>
  <c r="AG33" i="92" s="1"/>
  <c r="BD34" i="92"/>
  <c r="AB34" i="92" s="1"/>
  <c r="BH34" i="92"/>
  <c r="AF34" i="92" s="1"/>
  <c r="BL34" i="92"/>
  <c r="BG35" i="92"/>
  <c r="AE35" i="92" s="1"/>
  <c r="BK35" i="92"/>
  <c r="AI35" i="92" s="1"/>
  <c r="BF36" i="92"/>
  <c r="AD36" i="92" s="1"/>
  <c r="BJ36" i="92"/>
  <c r="AH36" i="92" s="1"/>
  <c r="BE37" i="92"/>
  <c r="AC37" i="92" s="1"/>
  <c r="BI37" i="92"/>
  <c r="AG37" i="92" s="1"/>
  <c r="BD38" i="92"/>
  <c r="AB38" i="92" s="1"/>
  <c r="BH38" i="92"/>
  <c r="AF38" i="92" s="1"/>
  <c r="BL38" i="92"/>
  <c r="BG39" i="92"/>
  <c r="AE39" i="92" s="1"/>
  <c r="BF40" i="92"/>
  <c r="AD40" i="92" s="1"/>
  <c r="BJ40" i="92"/>
  <c r="AH40" i="92" s="1"/>
  <c r="BE41" i="92"/>
  <c r="AC41" i="92" s="1"/>
  <c r="BI41" i="92"/>
  <c r="AG41" i="92" s="1"/>
  <c r="BD42" i="92"/>
  <c r="AB42" i="92" s="1"/>
  <c r="BH42" i="92"/>
  <c r="AF42" i="92" s="1"/>
  <c r="BL42" i="92"/>
  <c r="BF44" i="92"/>
  <c r="AD44" i="92" s="1"/>
  <c r="BJ44" i="92"/>
  <c r="AH44" i="92" s="1"/>
  <c r="BE45" i="92"/>
  <c r="AC45" i="92" s="1"/>
  <c r="BI45" i="92"/>
  <c r="AG45" i="92" s="1"/>
  <c r="BD46" i="92"/>
  <c r="AB46" i="92" s="1"/>
  <c r="BL46" i="92"/>
  <c r="BG47" i="92"/>
  <c r="AE47" i="92" s="1"/>
  <c r="BF48" i="92"/>
  <c r="AD48" i="92" s="1"/>
  <c r="BE49" i="92"/>
  <c r="AC49" i="92" s="1"/>
  <c r="BD50" i="92"/>
  <c r="AB50" i="92" s="1"/>
  <c r="BH50" i="92"/>
  <c r="AF50" i="92" s="1"/>
  <c r="BL50" i="92"/>
  <c r="BG51" i="92"/>
  <c r="AE51" i="92" s="1"/>
  <c r="BF52" i="92"/>
  <c r="AD52" i="92" s="1"/>
  <c r="BJ52" i="92"/>
  <c r="AH52" i="92" s="1"/>
  <c r="BE53" i="92"/>
  <c r="AC53" i="92" s="1"/>
  <c r="BI53" i="92"/>
  <c r="AG53" i="92" s="1"/>
  <c r="BD54" i="92"/>
  <c r="AB54" i="92" s="1"/>
  <c r="BH54" i="92"/>
  <c r="AF54" i="92" s="1"/>
  <c r="BL54" i="92"/>
  <c r="BG55" i="92"/>
  <c r="AE55" i="92" s="1"/>
  <c r="BK55" i="92"/>
  <c r="AI55" i="92" s="1"/>
  <c r="BF56" i="92"/>
  <c r="AD56" i="92" s="1"/>
  <c r="BJ56" i="92"/>
  <c r="AH56" i="92" s="1"/>
  <c r="BE57" i="92"/>
  <c r="AC57" i="92" s="1"/>
  <c r="BI57" i="92"/>
  <c r="AG57" i="92" s="1"/>
  <c r="BD58" i="92"/>
  <c r="AB58" i="92" s="1"/>
  <c r="BH58" i="92"/>
  <c r="AF58" i="92" s="1"/>
  <c r="BL58" i="92"/>
  <c r="BD6" i="92"/>
  <c r="AB6" i="92" s="1"/>
  <c r="BH6" i="92"/>
  <c r="AF6" i="92" s="1"/>
  <c r="BL7" i="92"/>
  <c r="AJ7" i="92" s="1"/>
  <c r="AK7" i="92" s="1"/>
  <c r="BG8" i="92"/>
  <c r="AE8" i="92" s="1"/>
  <c r="BK8" i="92"/>
  <c r="AI8" i="92" s="1"/>
  <c r="BF9" i="92"/>
  <c r="AD9" i="92" s="1"/>
  <c r="BJ9" i="92"/>
  <c r="AH9" i="92" s="1"/>
  <c r="BE10" i="92"/>
  <c r="AC10" i="92" s="1"/>
  <c r="BI10" i="92"/>
  <c r="AG10" i="92" s="1"/>
  <c r="BH11" i="92"/>
  <c r="AF11" i="92" s="1"/>
  <c r="BL11" i="92"/>
  <c r="AJ11" i="92" s="1"/>
  <c r="AK11" i="92" s="1"/>
  <c r="BG12" i="92"/>
  <c r="AE12" i="92" s="1"/>
  <c r="BK12" i="92"/>
  <c r="AI12" i="92" s="1"/>
  <c r="BF17" i="92"/>
  <c r="AD17" i="92" s="1"/>
  <c r="BJ17" i="92"/>
  <c r="AH17" i="92" s="1"/>
  <c r="BD19" i="92"/>
  <c r="AB19" i="92" s="1"/>
  <c r="BH19" i="92"/>
  <c r="AF19" i="92" s="1"/>
  <c r="BL19" i="92"/>
  <c r="AJ19" i="92" s="1"/>
  <c r="AK19" i="92" s="1"/>
  <c r="BD23" i="92"/>
  <c r="AB23" i="92" s="1"/>
  <c r="BH23" i="92"/>
  <c r="AF23" i="92" s="1"/>
  <c r="BL23" i="92"/>
  <c r="AJ23" i="92" s="1"/>
  <c r="AK23" i="92" s="1"/>
  <c r="BG24" i="92"/>
  <c r="AE24" i="92" s="1"/>
  <c r="BK24" i="92"/>
  <c r="AI24" i="92" s="1"/>
  <c r="BF25" i="92"/>
  <c r="AD25" i="92" s="1"/>
  <c r="BJ25" i="92"/>
  <c r="AH25" i="92" s="1"/>
  <c r="BE26" i="92"/>
  <c r="AC26" i="92" s="1"/>
  <c r="BD27" i="92"/>
  <c r="AB27" i="92" s="1"/>
  <c r="BH27" i="92"/>
  <c r="AF27" i="92" s="1"/>
  <c r="BL27" i="92"/>
  <c r="BG28" i="92"/>
  <c r="AE28" i="92" s="1"/>
  <c r="BK28" i="92"/>
  <c r="AI28" i="92" s="1"/>
  <c r="BF29" i="92"/>
  <c r="AD29" i="92" s="1"/>
  <c r="BJ29" i="92"/>
  <c r="AH29" i="92" s="1"/>
  <c r="BE30" i="92"/>
  <c r="AC30" i="92" s="1"/>
  <c r="BI30" i="92"/>
  <c r="AG30" i="92" s="1"/>
  <c r="BD31" i="92"/>
  <c r="AB31" i="92" s="1"/>
  <c r="BH31" i="92"/>
  <c r="AF31" i="92" s="1"/>
  <c r="BL31" i="92"/>
  <c r="AJ31" i="92" s="1"/>
  <c r="AK31" i="92" s="1"/>
  <c r="BG32" i="92"/>
  <c r="AE32" i="92" s="1"/>
  <c r="BK32" i="92"/>
  <c r="AI32" i="92" s="1"/>
  <c r="BF33" i="92"/>
  <c r="AD33" i="92" s="1"/>
  <c r="BJ33" i="92"/>
  <c r="AH33" i="92" s="1"/>
  <c r="BE34" i="92"/>
  <c r="AC34" i="92" s="1"/>
  <c r="BI34" i="92"/>
  <c r="AG34" i="92" s="1"/>
  <c r="BD35" i="92"/>
  <c r="AB35" i="92" s="1"/>
  <c r="BH35" i="92"/>
  <c r="AF35" i="92" s="1"/>
  <c r="BL35" i="92"/>
  <c r="AJ35" i="92" s="1"/>
  <c r="AK35" i="92" s="1"/>
  <c r="BG36" i="92"/>
  <c r="AE36" i="92" s="1"/>
  <c r="BK36" i="92"/>
  <c r="AI36" i="92" s="1"/>
  <c r="BF37" i="92"/>
  <c r="AD37" i="92" s="1"/>
  <c r="BJ37" i="92"/>
  <c r="AH37" i="92" s="1"/>
  <c r="BE38" i="92"/>
  <c r="AC38" i="92" s="1"/>
  <c r="BI38" i="92"/>
  <c r="AG38" i="92" s="1"/>
  <c r="BD39" i="92"/>
  <c r="AB39" i="92" s="1"/>
  <c r="BH39" i="92"/>
  <c r="AF39" i="92" s="1"/>
  <c r="BG40" i="92"/>
  <c r="AE40" i="92" s="1"/>
  <c r="BK40" i="92"/>
  <c r="AI40" i="92" s="1"/>
  <c r="BF41" i="92"/>
  <c r="AD41" i="92" s="1"/>
  <c r="BJ41" i="92"/>
  <c r="AH41" i="92" s="1"/>
  <c r="BE42" i="92"/>
  <c r="AC42" i="92" s="1"/>
  <c r="BI42" i="92"/>
  <c r="AG42" i="92" s="1"/>
  <c r="BG44" i="92"/>
  <c r="AE44" i="92" s="1"/>
  <c r="BK44" i="92"/>
  <c r="AI44" i="92" s="1"/>
  <c r="BF45" i="92"/>
  <c r="AD45" i="92" s="1"/>
  <c r="BJ45" i="92"/>
  <c r="AH45" i="92" s="1"/>
  <c r="BE46" i="92"/>
  <c r="AC46" i="92" s="1"/>
  <c r="BD47" i="92"/>
  <c r="AB47" i="92" s="1"/>
  <c r="BG48" i="92"/>
  <c r="AE48" i="92" s="1"/>
  <c r="BF49" i="92"/>
  <c r="AD49" i="92" s="1"/>
  <c r="BE50" i="92"/>
  <c r="AC50" i="92" s="1"/>
  <c r="BI50" i="92"/>
  <c r="AG50" i="92" s="1"/>
  <c r="BD51" i="92"/>
  <c r="AB51" i="92" s="1"/>
  <c r="BH51" i="92"/>
  <c r="AF51" i="92" s="1"/>
  <c r="BG52" i="92"/>
  <c r="AE52" i="92" s="1"/>
  <c r="BK52" i="92"/>
  <c r="AI52" i="92" s="1"/>
  <c r="BF53" i="92"/>
  <c r="AD53" i="92" s="1"/>
  <c r="BJ53" i="92"/>
  <c r="AH53" i="92" s="1"/>
  <c r="BE54" i="92"/>
  <c r="AC54" i="92" s="1"/>
  <c r="BI54" i="92"/>
  <c r="AG54" i="92" s="1"/>
  <c r="BD55" i="92"/>
  <c r="AB55" i="92" s="1"/>
  <c r="BH55" i="92"/>
  <c r="AF55" i="92" s="1"/>
  <c r="BL55" i="92"/>
  <c r="BG56" i="92"/>
  <c r="AE56" i="92" s="1"/>
  <c r="BK56" i="92"/>
  <c r="AI56" i="92" s="1"/>
  <c r="BF57" i="92"/>
  <c r="AD57" i="92" s="1"/>
  <c r="BJ57" i="92"/>
  <c r="AH57" i="92" s="1"/>
  <c r="BE58" i="92"/>
  <c r="AC58" i="92" s="1"/>
  <c r="BI58" i="92"/>
  <c r="AG58" i="92" s="1"/>
  <c r="BD59" i="92"/>
  <c r="AB59" i="92" s="1"/>
  <c r="BK9" i="92"/>
  <c r="AI9" i="92" s="1"/>
  <c r="BG17" i="92"/>
  <c r="AE17" i="92" s="1"/>
  <c r="BG25" i="92"/>
  <c r="AE25" i="92" s="1"/>
  <c r="BK25" i="92"/>
  <c r="AI25" i="92" s="1"/>
  <c r="BG29" i="92"/>
  <c r="AE29" i="92" s="1"/>
  <c r="BK29" i="92"/>
  <c r="AI29" i="92" s="1"/>
  <c r="BG33" i="92"/>
  <c r="AE33" i="92" s="1"/>
  <c r="BK33" i="92"/>
  <c r="AI33" i="92" s="1"/>
  <c r="BG37" i="92"/>
  <c r="AE37" i="92" s="1"/>
  <c r="BK37" i="92"/>
  <c r="AI37" i="92" s="1"/>
  <c r="BG41" i="92"/>
  <c r="AE41" i="92" s="1"/>
  <c r="BK41" i="92"/>
  <c r="AI41" i="92" s="1"/>
  <c r="BG45" i="92"/>
  <c r="AE45" i="92" s="1"/>
  <c r="BK45" i="92"/>
  <c r="AI45" i="92" s="1"/>
  <c r="BG49" i="92"/>
  <c r="AE49" i="92" s="1"/>
  <c r="BG53" i="92"/>
  <c r="AE53" i="92" s="1"/>
  <c r="BK53" i="92"/>
  <c r="AI53" i="92" s="1"/>
  <c r="BG57" i="92"/>
  <c r="AE57" i="92" s="1"/>
  <c r="BK57" i="92"/>
  <c r="AI57" i="92" s="1"/>
  <c r="BL6" i="92"/>
  <c r="BF6" i="92"/>
  <c r="AD6" i="92" s="1"/>
  <c r="BJ6" i="92"/>
  <c r="AH6" i="92" s="1"/>
  <c r="BD9" i="92"/>
  <c r="AB9" i="92" s="1"/>
  <c r="BH9" i="92"/>
  <c r="AF9" i="92" s="1"/>
  <c r="BL9" i="92"/>
  <c r="BG10" i="92"/>
  <c r="AE10" i="92" s="1"/>
  <c r="BK10" i="92"/>
  <c r="AI10" i="92" s="1"/>
  <c r="BJ11" i="92"/>
  <c r="AH11" i="92" s="1"/>
  <c r="BD17" i="92"/>
  <c r="AB17" i="92" s="1"/>
  <c r="BH17" i="92"/>
  <c r="AF17" i="92" s="1"/>
  <c r="BF19" i="92"/>
  <c r="AD19" i="92" s="1"/>
  <c r="BJ19" i="92"/>
  <c r="AH19" i="92" s="1"/>
  <c r="BF23" i="92"/>
  <c r="AD23" i="92" s="1"/>
  <c r="BJ23" i="92"/>
  <c r="AH23" i="92" s="1"/>
  <c r="BD25" i="92"/>
  <c r="AB25" i="92" s="1"/>
  <c r="BH25" i="92"/>
  <c r="AF25" i="92" s="1"/>
  <c r="BL25" i="92"/>
  <c r="BG26" i="92"/>
  <c r="AE26" i="92" s="1"/>
  <c r="BF27" i="92"/>
  <c r="AD27" i="92" s="1"/>
  <c r="BJ27" i="92"/>
  <c r="AH27" i="92" s="1"/>
  <c r="BD29" i="92"/>
  <c r="AB29" i="92" s="1"/>
  <c r="BH29" i="92"/>
  <c r="AF29" i="92" s="1"/>
  <c r="BL29" i="92"/>
  <c r="BG30" i="92"/>
  <c r="AE30" i="92" s="1"/>
  <c r="BK30" i="92"/>
  <c r="AI30" i="92" s="1"/>
  <c r="BF31" i="92"/>
  <c r="AD31" i="92" s="1"/>
  <c r="BJ31" i="92"/>
  <c r="AH31" i="92" s="1"/>
  <c r="BD33" i="92"/>
  <c r="AB33" i="92" s="1"/>
  <c r="BH33" i="92"/>
  <c r="AF33" i="92" s="1"/>
  <c r="BL33" i="92"/>
  <c r="BG34" i="92"/>
  <c r="AE34" i="92" s="1"/>
  <c r="BK34" i="92"/>
  <c r="AI34" i="92" s="1"/>
  <c r="BF35" i="92"/>
  <c r="AD35" i="92" s="1"/>
  <c r="BJ35" i="92"/>
  <c r="AH35" i="92" s="1"/>
  <c r="BD37" i="92"/>
  <c r="AB37" i="92" s="1"/>
  <c r="BH37" i="92"/>
  <c r="AF37" i="92" s="1"/>
  <c r="BL37" i="92"/>
  <c r="BG38" i="92"/>
  <c r="AE38" i="92" s="1"/>
  <c r="BK38" i="92"/>
  <c r="AI38" i="92" s="1"/>
  <c r="BF39" i="92"/>
  <c r="AD39" i="92" s="1"/>
  <c r="BJ39" i="92"/>
  <c r="AH39" i="92" s="1"/>
  <c r="BD41" i="92"/>
  <c r="AB41" i="92" s="1"/>
  <c r="BH41" i="92"/>
  <c r="AF41" i="92" s="1"/>
  <c r="BL41" i="92"/>
  <c r="BG42" i="92"/>
  <c r="AE42" i="92" s="1"/>
  <c r="BK42" i="92"/>
  <c r="AI42" i="92" s="1"/>
  <c r="BD45" i="92"/>
  <c r="AB45" i="92" s="1"/>
  <c r="BH45" i="92"/>
  <c r="AF45" i="92" s="1"/>
  <c r="BL45" i="92"/>
  <c r="BG46" i="92"/>
  <c r="AE46" i="92" s="1"/>
  <c r="BK46" i="92"/>
  <c r="AI46" i="92" s="1"/>
  <c r="BF47" i="92"/>
  <c r="AD47" i="92" s="1"/>
  <c r="BD49" i="92"/>
  <c r="AB49" i="92" s="1"/>
  <c r="BG50" i="92"/>
  <c r="AE50" i="92" s="1"/>
  <c r="BK50" i="92"/>
  <c r="AI50" i="92" s="1"/>
  <c r="BF51" i="92"/>
  <c r="AD51" i="92" s="1"/>
  <c r="BJ51" i="92"/>
  <c r="AH51" i="92" s="1"/>
  <c r="BD53" i="92"/>
  <c r="AB53" i="92" s="1"/>
  <c r="BH53" i="92"/>
  <c r="AF53" i="92" s="1"/>
  <c r="BL53" i="92"/>
  <c r="AJ53" i="92" s="1"/>
  <c r="AK53" i="92" s="1"/>
  <c r="BG54" i="92"/>
  <c r="AE54" i="92" s="1"/>
  <c r="BK54" i="92"/>
  <c r="AI54" i="92" s="1"/>
  <c r="BF55" i="92"/>
  <c r="AD55" i="92" s="1"/>
  <c r="BJ55" i="92"/>
  <c r="AH55" i="92" s="1"/>
  <c r="BD57" i="92"/>
  <c r="AB57" i="92" s="1"/>
  <c r="BH57" i="92"/>
  <c r="AF57" i="92" s="1"/>
  <c r="BL57" i="92"/>
  <c r="BG58" i="92"/>
  <c r="AE58" i="92" s="1"/>
  <c r="BK58" i="92"/>
  <c r="AI58" i="92" s="1"/>
  <c r="BF59" i="92"/>
  <c r="AD59" i="92" s="1"/>
  <c r="AD14" i="92"/>
  <c r="AH20" i="92"/>
  <c r="AH26" i="92"/>
  <c r="AI48" i="92"/>
  <c r="AD11" i="92"/>
  <c r="AD43" i="92"/>
  <c r="AI18" i="92"/>
  <c r="AE22" i="92"/>
  <c r="AD13" i="92"/>
  <c r="AI21" i="92"/>
  <c r="AD18" i="92"/>
  <c r="AE43" i="92"/>
  <c r="AC7" i="92"/>
  <c r="AG7" i="92"/>
  <c r="AC13" i="92"/>
  <c r="AC16" i="92"/>
  <c r="AG16" i="92"/>
  <c r="AG20" i="92"/>
  <c r="AE14" i="92"/>
  <c r="AE15" i="92"/>
  <c r="AH14" i="92"/>
  <c r="AH13" i="92"/>
  <c r="AH21" i="92"/>
  <c r="AI14" i="92"/>
  <c r="AE18" i="92"/>
  <c r="AE21" i="92"/>
  <c r="AI15" i="92"/>
  <c r="AH18" i="92"/>
  <c r="AD21" i="92"/>
  <c r="AF7" i="92"/>
  <c r="AF15" i="92"/>
  <c r="AB16" i="92"/>
  <c r="AJ16" i="92"/>
  <c r="AK16" i="92" s="1"/>
  <c r="AB22" i="92"/>
  <c r="AI7" i="92"/>
  <c r="AB7" i="92"/>
  <c r="AB15" i="92"/>
  <c r="AF16" i="92"/>
  <c r="AF22" i="92"/>
  <c r="AC11" i="92"/>
  <c r="AG13" i="92"/>
  <c r="AJ26" i="92"/>
  <c r="AK26" i="92" s="1"/>
  <c r="AH15" i="92"/>
  <c r="AI16" i="92"/>
  <c r="AI43" i="92"/>
  <c r="AG18" i="92"/>
  <c r="AG21" i="92"/>
  <c r="AF26" i="92"/>
  <c r="AG14" i="92"/>
  <c r="AI39" i="92"/>
  <c r="AG46" i="92"/>
  <c r="AF46" i="92"/>
  <c r="AH46" i="92"/>
  <c r="AG47" i="92"/>
  <c r="AF47" i="92"/>
  <c r="AH47" i="92"/>
  <c r="AG48" i="92"/>
  <c r="AF48" i="92"/>
  <c r="AH48" i="92"/>
  <c r="AG49" i="92"/>
  <c r="AF49" i="92"/>
  <c r="AH49" i="92"/>
  <c r="AF59" i="92"/>
  <c r="AI59" i="92"/>
  <c r="AE59" i="92"/>
  <c r="AG59" i="92"/>
  <c r="AD7" i="92"/>
  <c r="AH7" i="92"/>
  <c r="AE11" i="92"/>
  <c r="AE13" i="92"/>
  <c r="AI13" i="92"/>
  <c r="AB14" i="92"/>
  <c r="AF14" i="92"/>
  <c r="AC15" i="92"/>
  <c r="AG15" i="92"/>
  <c r="AD16" i="92"/>
  <c r="AH16" i="92"/>
  <c r="AB18" i="92"/>
  <c r="AF18" i="92"/>
  <c r="AE20" i="92"/>
  <c r="AI20" i="92"/>
  <c r="AB21" i="92"/>
  <c r="AF21" i="92"/>
  <c r="AC22" i="92"/>
  <c r="AG22" i="92"/>
  <c r="AI47" i="92"/>
  <c r="AI49" i="92"/>
  <c r="AI26" i="92"/>
  <c r="AG43" i="92"/>
  <c r="AC43" i="92"/>
  <c r="AF43" i="92"/>
  <c r="AB43" i="92"/>
  <c r="AH43" i="92"/>
  <c r="AE7" i="92"/>
  <c r="AB11" i="92"/>
  <c r="AB13" i="92"/>
  <c r="AF13" i="92"/>
  <c r="AC14" i="92"/>
  <c r="AD15" i="92"/>
  <c r="AE16" i="92"/>
  <c r="AC18" i="92"/>
  <c r="AF20" i="92"/>
  <c r="AC21" i="92"/>
  <c r="AD22" i="92"/>
  <c r="AG26" i="92"/>
  <c r="AH59" i="92"/>
  <c r="AL15" i="92" l="1"/>
  <c r="AL12" i="92"/>
  <c r="AL22" i="92"/>
  <c r="AJ15" i="92"/>
  <c r="AK15" i="92" s="1"/>
  <c r="AL28" i="92"/>
  <c r="AL7" i="92"/>
  <c r="AL31" i="92"/>
  <c r="AL11" i="92"/>
  <c r="AL19" i="92"/>
  <c r="AL10" i="92"/>
  <c r="AL39" i="92"/>
  <c r="AL23" i="92"/>
  <c r="AL41" i="92"/>
  <c r="AL40" i="92"/>
  <c r="AL32" i="92"/>
  <c r="AL35" i="92"/>
  <c r="AL16" i="92"/>
  <c r="AJ36" i="92"/>
  <c r="AK36" i="92" s="1"/>
  <c r="AL36" i="92"/>
  <c r="AL43" i="92"/>
  <c r="AJ43" i="92"/>
  <c r="AK43" i="92" s="1"/>
  <c r="AL46" i="92"/>
  <c r="AJ46" i="92"/>
  <c r="AK46" i="92" s="1"/>
  <c r="AL42" i="92"/>
  <c r="AJ42" i="92"/>
  <c r="AK42" i="92" s="1"/>
  <c r="AJ24" i="92"/>
  <c r="AK24" i="92" s="1"/>
  <c r="AL24" i="92"/>
  <c r="AJ17" i="92"/>
  <c r="AK17" i="92" s="1"/>
  <c r="AL17" i="92"/>
  <c r="AJ39" i="92"/>
  <c r="AK39" i="92" s="1"/>
  <c r="AJ29" i="92"/>
  <c r="AK29" i="92" s="1"/>
  <c r="AL29" i="92"/>
  <c r="AL6" i="92"/>
  <c r="AJ6" i="92"/>
  <c r="AK6" i="92" s="1"/>
  <c r="AL59" i="92"/>
  <c r="AJ59" i="92"/>
  <c r="AK59" i="92" s="1"/>
  <c r="AJ37" i="92"/>
  <c r="AK37" i="92" s="1"/>
  <c r="AL37" i="92"/>
  <c r="AJ25" i="92"/>
  <c r="AK25" i="92" s="1"/>
  <c r="AL25" i="92"/>
  <c r="AJ41" i="92"/>
  <c r="AK41" i="92" s="1"/>
  <c r="AL8" i="92"/>
  <c r="AL56" i="92"/>
  <c r="AJ56" i="92"/>
  <c r="AK56" i="92" s="1"/>
  <c r="AL38" i="92"/>
  <c r="AJ38" i="92"/>
  <c r="AK38" i="92" s="1"/>
  <c r="AJ21" i="92"/>
  <c r="AK21" i="92" s="1"/>
  <c r="AL21" i="92"/>
  <c r="AJ14" i="92"/>
  <c r="AK14" i="92" s="1"/>
  <c r="AL14" i="92"/>
  <c r="AL58" i="92"/>
  <c r="AJ58" i="92"/>
  <c r="AK58" i="92" s="1"/>
  <c r="AL57" i="92"/>
  <c r="AJ57" i="92"/>
  <c r="AK57" i="92" s="1"/>
  <c r="AJ27" i="92"/>
  <c r="AK27" i="92" s="1"/>
  <c r="AL27" i="92"/>
  <c r="AJ9" i="92"/>
  <c r="AK9" i="92" s="1"/>
  <c r="AL9" i="92"/>
  <c r="AL26" i="92"/>
  <c r="AL52" i="92"/>
  <c r="AJ52" i="92"/>
  <c r="AK52" i="92" s="1"/>
  <c r="AL34" i="92"/>
  <c r="AJ34" i="92"/>
  <c r="AK34" i="92" s="1"/>
  <c r="AL50" i="92"/>
  <c r="AJ50" i="92"/>
  <c r="AK50" i="92" s="1"/>
  <c r="AL48" i="92"/>
  <c r="AJ48" i="92"/>
  <c r="AK48" i="92" s="1"/>
  <c r="AL33" i="92"/>
  <c r="AJ33" i="92"/>
  <c r="AK33" i="92" s="1"/>
  <c r="AJ13" i="92"/>
  <c r="AK13" i="92" s="1"/>
  <c r="AL13" i="92"/>
  <c r="AL54" i="92"/>
  <c r="AJ54" i="92"/>
  <c r="AK54" i="92" s="1"/>
  <c r="AL44" i="92"/>
  <c r="AJ44" i="92"/>
  <c r="AK44" i="92" s="1"/>
  <c r="AJ30" i="92"/>
  <c r="AK30" i="92" s="1"/>
  <c r="AL30" i="92"/>
  <c r="AJ18" i="92"/>
  <c r="AK18" i="92" s="1"/>
  <c r="AL18" i="92"/>
  <c r="AL55" i="92"/>
  <c r="AJ55" i="92"/>
  <c r="AK55" i="92" s="1"/>
  <c r="AL49" i="92"/>
  <c r="AJ49" i="92"/>
  <c r="AK49" i="92" s="1"/>
  <c r="AL47" i="92"/>
  <c r="AJ47" i="92"/>
  <c r="AK47" i="92" s="1"/>
  <c r="AL45" i="92"/>
  <c r="AJ45" i="92"/>
  <c r="AK45" i="92" s="1"/>
  <c r="AJ20" i="92"/>
  <c r="AK20" i="92" s="1"/>
  <c r="AL20" i="92"/>
  <c r="AL53" i="92"/>
  <c r="R59" i="92" l="1"/>
  <c r="R58" i="92"/>
  <c r="R57" i="92"/>
  <c r="R56" i="92"/>
  <c r="R55" i="92"/>
  <c r="R54" i="92"/>
  <c r="R53" i="92"/>
  <c r="R52" i="92"/>
  <c r="R51" i="92"/>
  <c r="R50" i="92"/>
  <c r="R49" i="92"/>
  <c r="R48" i="92"/>
  <c r="R47" i="92"/>
  <c r="R46" i="92"/>
  <c r="R45" i="92"/>
  <c r="R44" i="92"/>
  <c r="R43" i="92"/>
  <c r="R42" i="92"/>
  <c r="R41" i="92"/>
  <c r="R40" i="92"/>
  <c r="R39" i="92"/>
  <c r="R38" i="92"/>
  <c r="R37" i="92"/>
  <c r="R36" i="92"/>
  <c r="R35" i="92"/>
  <c r="R34" i="92"/>
  <c r="R33" i="92"/>
  <c r="R32" i="92"/>
  <c r="R31" i="92"/>
  <c r="R30" i="92"/>
  <c r="R29" i="92"/>
  <c r="R28" i="92"/>
  <c r="R27" i="92"/>
  <c r="R26" i="92"/>
  <c r="R25" i="92"/>
  <c r="R24" i="92"/>
  <c r="R23" i="92"/>
  <c r="R22" i="92"/>
  <c r="R21" i="92"/>
  <c r="R20" i="92"/>
  <c r="R19" i="92"/>
  <c r="R18" i="92"/>
  <c r="R17" i="92"/>
  <c r="R16" i="92"/>
  <c r="R15" i="92"/>
  <c r="R14" i="92"/>
  <c r="R13" i="92"/>
  <c r="R12" i="92"/>
  <c r="R11" i="92"/>
  <c r="R10" i="92"/>
  <c r="R9" i="92"/>
  <c r="R8" i="92"/>
  <c r="R7" i="92"/>
  <c r="R6" i="92"/>
  <c r="C49" i="92" l="1"/>
  <c r="C48" i="92"/>
  <c r="C47" i="92"/>
  <c r="C38" i="92"/>
  <c r="C37" i="92"/>
  <c r="C36" i="92"/>
  <c r="C35" i="92"/>
  <c r="C34" i="92"/>
  <c r="C33" i="92"/>
  <c r="C24" i="92"/>
  <c r="C20" i="92"/>
  <c r="C19" i="92"/>
  <c r="C18" i="92"/>
  <c r="C17" i="92"/>
  <c r="C16" i="92"/>
  <c r="C15" i="92"/>
  <c r="C14" i="92"/>
  <c r="C13" i="92"/>
  <c r="C12" i="92"/>
  <c r="C11" i="92"/>
  <c r="C10" i="92"/>
  <c r="C9" i="92"/>
  <c r="C8" i="92"/>
  <c r="C7" i="92"/>
  <c r="C22" i="92" l="1"/>
  <c r="AA51" i="92" l="1"/>
  <c r="BL51" i="92" s="1"/>
  <c r="C43" i="92"/>
  <c r="C26" i="92"/>
  <c r="AJ51" i="92" l="1"/>
  <c r="AK51" i="92" s="1"/>
  <c r="C58" i="92" l="1"/>
  <c r="C57" i="92"/>
  <c r="C55" i="92"/>
  <c r="C54" i="92"/>
  <c r="C53" i="92"/>
  <c r="C51" i="92"/>
  <c r="C45" i="92"/>
  <c r="C44" i="92"/>
  <c r="C42" i="92"/>
  <c r="C41" i="92"/>
  <c r="C40" i="92"/>
  <c r="C32" i="92"/>
  <c r="C31" i="92"/>
  <c r="C30" i="92"/>
  <c r="C29" i="92"/>
  <c r="C28" i="92"/>
  <c r="Z51" i="92" l="1"/>
  <c r="BK51" i="92" s="1"/>
  <c r="C59" i="92"/>
  <c r="C52" i="92"/>
  <c r="C50" i="92"/>
  <c r="C6" i="92"/>
  <c r="C56" i="92"/>
  <c r="C46" i="92"/>
  <c r="C39" i="92"/>
  <c r="C27" i="92"/>
  <c r="C25" i="92"/>
  <c r="C23" i="92"/>
  <c r="C21" i="92"/>
  <c r="AI51" i="92" l="1"/>
  <c r="AL51" i="92"/>
  <c r="X52" i="92" l="1"/>
  <c r="BI52" i="92" s="1"/>
  <c r="AG52" i="92" s="1"/>
</calcChain>
</file>

<file path=xl/comments1.xml><?xml version="1.0" encoding="utf-8"?>
<comments xmlns="http://schemas.openxmlformats.org/spreadsheetml/2006/main">
  <authors>
    <author>Usuario de Microsoft Office</author>
  </authors>
  <commentList>
    <comment ref="I50" authorId="0">
      <text>
        <r>
          <rPr>
            <b/>
            <sz val="10"/>
            <color indexed="81"/>
            <rFont val="Calibri"/>
            <family val="2"/>
          </rPr>
          <t>Usuario de Microsoft Office:</t>
        </r>
        <r>
          <rPr>
            <sz val="10"/>
            <color indexed="81"/>
            <rFont val="Calibri"/>
            <family val="2"/>
          </rPr>
          <t xml:space="preserve">
187 historias de usuario desarrolladas en 2015 para los 4 principales procesos de PRISMA: inscripción/recaudo, aprovisionamiento/citación, publicación de resultados y banco de ítems. </t>
        </r>
      </text>
    </comment>
    <comment ref="K50" authorId="0">
      <text>
        <r>
          <rPr>
            <b/>
            <sz val="10"/>
            <color indexed="81"/>
            <rFont val="Calibri"/>
            <family val="2"/>
          </rPr>
          <t>Usuario de Microsoft Office:</t>
        </r>
        <r>
          <rPr>
            <sz val="10"/>
            <color indexed="81"/>
            <rFont val="Calibri"/>
            <family val="2"/>
          </rPr>
          <t xml:space="preserve">
91 historias de usuario desarrolladas para los 4 principales procesos de PRISMA: inscripción/recaudo, aprovisionamiento/citación, publicación de resultados y banco de ítems. En 2016 se hicieron actualizaciones para los procesos que ya habían sido automatizados en 2015.</t>
        </r>
      </text>
    </comment>
    <comment ref="M50" authorId="0">
      <text>
        <r>
          <rPr>
            <b/>
            <sz val="10"/>
            <color indexed="81"/>
            <rFont val="Calibri"/>
            <family val="2"/>
          </rPr>
          <t>Usuario de Microsoft Office:</t>
        </r>
        <r>
          <rPr>
            <sz val="10"/>
            <color indexed="81"/>
            <rFont val="Calibri"/>
            <family val="2"/>
          </rPr>
          <t xml:space="preserve">
103 historias de usuario desarrolladas para los 4 principales procesos de PRISMA: inscripción/recaudo, aprovisionamiento/citación, publicación de resultados y banco de ítems. En 2016 se hicieron actualizaciones para los procesos que ya habían sido automatizados en 2015.</t>
        </r>
      </text>
    </comment>
    <comment ref="O50" authorId="0">
      <text>
        <r>
          <rPr>
            <b/>
            <sz val="10"/>
            <color indexed="81"/>
            <rFont val="Calibri"/>
            <family val="2"/>
          </rPr>
          <t>Usuario de Microsoft Office:</t>
        </r>
        <r>
          <rPr>
            <sz val="10"/>
            <color indexed="81"/>
            <rFont val="Calibri"/>
            <family val="2"/>
          </rPr>
          <t xml:space="preserve">
54 historias de usuario desarrolladas para los 4 principales procesos de PRISMA: inscripción/recaudo, aprovisionamiento/citación, publicación de resultados y banco de ítems. En 2016 se hicieron actualizaciones para los procesos que ya habían sido automatizados en 2015.</t>
        </r>
      </text>
    </comment>
    <comment ref="Q50" authorId="0">
      <text>
        <r>
          <rPr>
            <b/>
            <sz val="10"/>
            <color indexed="81"/>
            <rFont val="Calibri"/>
            <family val="2"/>
          </rPr>
          <t>Usuario de Microsoft Office:</t>
        </r>
        <r>
          <rPr>
            <sz val="10"/>
            <color indexed="81"/>
            <rFont val="Calibri"/>
            <family val="2"/>
          </rPr>
          <t xml:space="preserve">
81 historias de usuario desarrolladas para los 4 principales procesos de PRISMA: inscripción/recaudo, aprovisionamiento/citación, publicación de resultados y banco de ítems. En 2016 se hicieron actualizaciones para los procesos que ya habían sido automatizados en 2015.</t>
        </r>
      </text>
    </comment>
    <comment ref="I52" authorId="0">
      <text>
        <r>
          <rPr>
            <b/>
            <sz val="10"/>
            <color indexed="81"/>
            <rFont val="Calibri"/>
            <family val="2"/>
          </rPr>
          <t>Usuario de Microsoft Office:</t>
        </r>
        <r>
          <rPr>
            <sz val="10"/>
            <color indexed="81"/>
            <rFont val="Calibri"/>
            <family val="2"/>
          </rPr>
          <t xml:space="preserve">
Con base en los cronogramas, para cada trimestre, el número de pruebas en 2015, fue: 6/6 9/9, 13/13 y 10/10.</t>
        </r>
      </text>
    </comment>
    <comment ref="K52" authorId="0">
      <text>
        <r>
          <rPr>
            <b/>
            <sz val="10"/>
            <color indexed="81"/>
            <rFont val="Calibri"/>
            <family val="2"/>
          </rPr>
          <t>Usuario de Microsoft Office:</t>
        </r>
        <r>
          <rPr>
            <sz val="10"/>
            <color indexed="81"/>
            <rFont val="Calibri"/>
            <family val="2"/>
          </rPr>
          <t xml:space="preserve">
El cálculo de este indicador se realizó con base en los cronogramas, para cada trimestre.</t>
        </r>
      </text>
    </comment>
    <comment ref="M52" authorId="0">
      <text>
        <r>
          <rPr>
            <b/>
            <sz val="10"/>
            <color indexed="81"/>
            <rFont val="Calibri"/>
            <family val="2"/>
          </rPr>
          <t>Usuario de Microsoft Office:</t>
        </r>
        <r>
          <rPr>
            <sz val="10"/>
            <color indexed="81"/>
            <rFont val="Calibri"/>
            <family val="2"/>
          </rPr>
          <t xml:space="preserve">
El cálculo de este indicador se realizó con base en los cronogramas, para cada trimestre.</t>
        </r>
      </text>
    </comment>
    <comment ref="O52" authorId="0">
      <text>
        <r>
          <rPr>
            <b/>
            <sz val="10"/>
            <color indexed="81"/>
            <rFont val="Calibri"/>
            <family val="2"/>
          </rPr>
          <t>Usuario de Microsoft Office:</t>
        </r>
        <r>
          <rPr>
            <sz val="10"/>
            <color indexed="81"/>
            <rFont val="Calibri"/>
            <family val="2"/>
          </rPr>
          <t xml:space="preserve">
El cálculo de este indicador se realizó con base en los cronogramas, para cada trimestre.</t>
        </r>
      </text>
    </comment>
    <comment ref="Q52" authorId="0">
      <text>
        <r>
          <rPr>
            <b/>
            <sz val="10"/>
            <color indexed="81"/>
            <rFont val="Calibri"/>
            <family val="2"/>
          </rPr>
          <t>Usuario de Microsoft Office:</t>
        </r>
        <r>
          <rPr>
            <sz val="10"/>
            <color indexed="81"/>
            <rFont val="Calibri"/>
            <family val="2"/>
          </rPr>
          <t xml:space="preserve">
El cálculo de este indicador se realizó con base en los cronogramas, para cada trimestre.</t>
        </r>
      </text>
    </comment>
    <comment ref="I54" authorId="0">
      <text>
        <r>
          <rPr>
            <b/>
            <sz val="10"/>
            <color indexed="81"/>
            <rFont val="Calibri"/>
            <family val="2"/>
          </rPr>
          <t>Usuario de Microsoft Office:</t>
        </r>
        <r>
          <rPr>
            <sz val="10"/>
            <color indexed="81"/>
            <rFont val="Calibri"/>
            <family val="2"/>
          </rPr>
          <t xml:space="preserve">
El cálculo de este indicador se hizo con base en los incidentes de la mesa de ayuda. Todos los incidentes reportados por mesa de ayuda son atendidos.</t>
        </r>
      </text>
    </comment>
    <comment ref="K54" authorId="0">
      <text>
        <r>
          <rPr>
            <b/>
            <sz val="10"/>
            <color indexed="81"/>
            <rFont val="Calibri"/>
            <family val="2"/>
          </rPr>
          <t>Usuario de Microsoft Office:</t>
        </r>
        <r>
          <rPr>
            <sz val="10"/>
            <color indexed="81"/>
            <rFont val="Calibri"/>
            <family val="2"/>
          </rPr>
          <t xml:space="preserve">
El cálculo de este indicador se hizo con base en los incidentes de la mesa de ayuda. Todos los incidentes reportados por mesa de ayuda son atendidos.</t>
        </r>
      </text>
    </comment>
    <comment ref="M54" authorId="0">
      <text>
        <r>
          <rPr>
            <b/>
            <sz val="10"/>
            <color indexed="81"/>
            <rFont val="Calibri"/>
            <family val="2"/>
          </rPr>
          <t>Usuario de Microsoft Office:</t>
        </r>
        <r>
          <rPr>
            <sz val="10"/>
            <color indexed="81"/>
            <rFont val="Calibri"/>
            <family val="2"/>
          </rPr>
          <t xml:space="preserve">
El cálculo de este indicador se hizo con base en los incidentes de la mesa de ayuda. Todos los incidentes reportados por mesa de ayuda son atendidos.</t>
        </r>
      </text>
    </comment>
    <comment ref="O54" authorId="0">
      <text>
        <r>
          <rPr>
            <b/>
            <sz val="10"/>
            <color indexed="81"/>
            <rFont val="Calibri"/>
            <family val="2"/>
          </rPr>
          <t>Usuario de Microsoft Office:</t>
        </r>
        <r>
          <rPr>
            <sz val="10"/>
            <color indexed="81"/>
            <rFont val="Calibri"/>
            <family val="2"/>
          </rPr>
          <t xml:space="preserve">
El cálculo de este indicador se hizo con base en los incidentes de la mesa de ayuda. Todos los incidentes reportados por mesa de ayuda son atendidos.</t>
        </r>
      </text>
    </comment>
    <comment ref="Q54" authorId="0">
      <text>
        <r>
          <rPr>
            <b/>
            <sz val="10"/>
            <color indexed="81"/>
            <rFont val="Calibri"/>
            <family val="2"/>
          </rPr>
          <t>Usuario de Microsoft Office:</t>
        </r>
        <r>
          <rPr>
            <sz val="10"/>
            <color indexed="81"/>
            <rFont val="Calibri"/>
            <family val="2"/>
          </rPr>
          <t xml:space="preserve">
El cálculo de este indicador se hizo con base en los incidentes de la mesa de ayuda. Todos los incidentes reportados por mesa de ayuda son atendidos.</t>
        </r>
      </text>
    </comment>
  </commentList>
</comments>
</file>

<file path=xl/sharedStrings.xml><?xml version="1.0" encoding="utf-8"?>
<sst xmlns="http://schemas.openxmlformats.org/spreadsheetml/2006/main" count="1223" uniqueCount="801">
  <si>
    <t>%</t>
  </si>
  <si>
    <t>BALANCED SCORECARD</t>
  </si>
  <si>
    <t>#</t>
  </si>
  <si>
    <t>Unit</t>
  </si>
  <si>
    <t>Goal</t>
  </si>
  <si>
    <t>Start</t>
  </si>
  <si>
    <t>Finish</t>
  </si>
  <si>
    <t>Outcomes</t>
  </si>
  <si>
    <t>IMPROVE</t>
  </si>
  <si>
    <t>UP</t>
  </si>
  <si>
    <t>DOWN</t>
  </si>
  <si>
    <t>Improve</t>
  </si>
  <si>
    <t>Score</t>
  </si>
  <si>
    <t>GOAL</t>
  </si>
  <si>
    <t>LIMIT</t>
  </si>
  <si>
    <t>Gestionar los recursos humanos, físicos, tecnológicos y bibliográficos para satisfacer las necesidades de la FCAE.</t>
  </si>
  <si>
    <t>Garantizar planes de estudios coherentes, relevantes y vigentes en términos de competencias, conocimientos y valores.</t>
  </si>
  <si>
    <t>Propender a la excelencia académica de forma integral.</t>
  </si>
  <si>
    <t>Ofrecer programas académicos relevantes para la sociedad y para las disciplinas de la FCAE.</t>
  </si>
  <si>
    <t>Ofrecer programas y proyectos de consultoría y educación continua de alta calidad.</t>
  </si>
  <si>
    <t>Asegurar la visibilidad y el posicionamiento de la FCAE entre sus diferentes stakeholders, como referente en educación, investigación y asesoría a organizaciones</t>
  </si>
  <si>
    <t xml:space="preserve">Diseñar e implementar programas o módulos virtuales </t>
  </si>
  <si>
    <t>Objetivo estratégico FCAE actual</t>
  </si>
  <si>
    <t>Objetivo estratégico FCAE propuesto</t>
  </si>
  <si>
    <t xml:space="preserve">Tipos de indicadores claves </t>
  </si>
  <si>
    <t>Iniciativas propuestas</t>
  </si>
  <si>
    <t>Calidad de los profesores:</t>
  </si>
  <si>
    <t>Asegurar la calidad de los profesores y garantizarles apoyo académico para desempeñar sus funciones.</t>
  </si>
  <si>
    <t>Suficiencia de los profesores:</t>
  </si>
  <si>
    <t>Gestionar la contratación de suficientes profesores para cumplir con el plan de desarrollo de la FCAE.</t>
  </si>
  <si>
    <t>Movilidad de los profesores:</t>
  </si>
  <si>
    <t>Asegurar la participación de los profesores en actividades académicas internacionales, y la participación de profesores de otras universidades en las actividades académicas de la FCAE.</t>
  </si>
  <si>
    <t>Profesores:</t>
  </si>
  <si>
    <t>Asegurar la cantidad y calidad de los profesores para satisfacer las necesidades de los programas de la FCAE.</t>
  </si>
  <si>
    <t>Gestión de recursos:</t>
  </si>
  <si>
    <t>Gestionar los recursos físicos, tecnológicos y bibliográficos para satisfacer las necesidades de estudiantes, profesores y personal administrativo de la FCAE.</t>
  </si>
  <si>
    <t>Gestión:</t>
  </si>
  <si>
    <t>Currículo:</t>
  </si>
  <si>
    <t>Garantizar que el plan de estudios es coherente, tiene visión global, y se mantiene vigente en términos de competencias, conocimientos, valores, ética, y responsabilidad social.</t>
  </si>
  <si>
    <t>Aseguramiento del aprendizaje:</t>
  </si>
  <si>
    <t xml:space="preserve">Mejorar el desarrollo de competencias y conocimientos en los estudiantes basados en los resultados de las valoraciones de los objetivos de aprendizaje. </t>
  </si>
  <si>
    <t>Perspectiva global:</t>
  </si>
  <si>
    <t>Desarrollar competencias interculturales en los estudiantes que les permitan mejorar su visión global y su comprensión de los mercados internacionales. </t>
  </si>
  <si>
    <t>Aprendizaje activo:</t>
  </si>
  <si>
    <t>Garantizar el compromiso de profesores y estudiantes con metodologías y tecnologías activas.</t>
  </si>
  <si>
    <t>Proyecto educativo:</t>
  </si>
  <si>
    <t>Garantizar el compromiso de profesores y estudiantes con el proyecto educativo institucional.</t>
  </si>
  <si>
    <t>Pruebas de estado:</t>
  </si>
  <si>
    <t>Alcanzar los mejores resultados del país en los exámenes Saber PRO.</t>
  </si>
  <si>
    <t>Retención de estudiantes:</t>
  </si>
  <si>
    <t>Mejorar la tasa de retención para las cohortes 2012-2 en adelante (PSER).</t>
  </si>
  <si>
    <t>Estudiantes:</t>
  </si>
  <si>
    <t>Financiación de investigaciones:</t>
  </si>
  <si>
    <t>Asegurar financiación externa e interna de los proyectos de investigación de la FCAE.</t>
  </si>
  <si>
    <t>Producción intelectual:</t>
  </si>
  <si>
    <t>Asegurar la mejor clasificación de los grupos de investigación de la FCAE y garantizar la sostenibilidad del programa de formación de jóvenes investigadores.</t>
  </si>
  <si>
    <t>Investigación:</t>
  </si>
  <si>
    <t>Generar una producción intelectual relevante y asegurar la visibilidad de los resultados de investigación.</t>
  </si>
  <si>
    <t>Programas académicos:</t>
  </si>
  <si>
    <t>Preparar proyectos de nuevos programas académicos que sean relevantes para las disciplinas de la FCAE.</t>
  </si>
  <si>
    <t>Matrículas:</t>
  </si>
  <si>
    <t>Garantizar el cumplimiento de las metas de matrículas de la FCAE.</t>
  </si>
  <si>
    <t>Sostenibilidad financiera:</t>
  </si>
  <si>
    <t>Programas de extensión:</t>
  </si>
  <si>
    <t>Ofertar y ejecutar programas y proyectos de consultoría y educación continua de alta calidad.</t>
  </si>
  <si>
    <t>Impacto en las organizaciones:</t>
  </si>
  <si>
    <t>Acreditación internacional:</t>
  </si>
  <si>
    <t>Lograr y mantener acreditación internacional de la FCAE y del MBA.</t>
  </si>
  <si>
    <t>Acreditación nacional:</t>
  </si>
  <si>
    <t>Lograr y mantener acreditación de alta calidad del CNA en programas acreditables.</t>
  </si>
  <si>
    <t>Posicionamiento:</t>
  </si>
  <si>
    <t>Educación virtual:</t>
  </si>
  <si>
    <r>
      <t>·</t>
    </r>
    <r>
      <rPr>
        <sz val="8"/>
        <color rgb="FF000000"/>
        <rFont val="Times New Roman"/>
        <family val="1"/>
      </rPr>
      <t xml:space="preserve">       </t>
    </r>
    <r>
      <rPr>
        <sz val="8"/>
        <color rgb="FF000000"/>
        <rFont val="Calibri"/>
        <family val="2"/>
      </rPr>
      <t>Calidad de los profesores (p.e., AQ+PQ+O)</t>
    </r>
  </si>
  <si>
    <r>
      <t>·</t>
    </r>
    <r>
      <rPr>
        <sz val="8"/>
        <color rgb="FF000000"/>
        <rFont val="Times New Roman"/>
        <family val="1"/>
      </rPr>
      <t xml:space="preserve">       </t>
    </r>
    <r>
      <rPr>
        <sz val="8"/>
        <color rgb="FF000000"/>
        <rFont val="Calibri"/>
        <family val="2"/>
      </rPr>
      <t>Promover consultoría como mecanismo de capacitación y actualización de los profesores</t>
    </r>
  </si>
  <si>
    <r>
      <t>·</t>
    </r>
    <r>
      <rPr>
        <sz val="8"/>
        <color rgb="FF000000"/>
        <rFont val="Times New Roman"/>
        <family val="1"/>
      </rPr>
      <t xml:space="preserve">       </t>
    </r>
    <r>
      <rPr>
        <sz val="8"/>
        <color rgb="FF000000"/>
        <rFont val="Calibri"/>
        <family val="2"/>
      </rPr>
      <t>Suficiencia de los profesores (p.e., P+S)</t>
    </r>
  </si>
  <si>
    <r>
      <t>·</t>
    </r>
    <r>
      <rPr>
        <sz val="8"/>
        <color rgb="FF000000"/>
        <rFont val="Times New Roman"/>
        <family val="1"/>
      </rPr>
      <t xml:space="preserve">       </t>
    </r>
    <r>
      <rPr>
        <sz val="8"/>
        <color rgb="FF000000"/>
        <rFont val="Calibri"/>
        <family val="2"/>
      </rPr>
      <t>Desarrollar competencias humanísticas en los profesores</t>
    </r>
  </si>
  <si>
    <r>
      <t>·</t>
    </r>
    <r>
      <rPr>
        <sz val="8"/>
        <color rgb="FF000000"/>
        <rFont val="Times New Roman"/>
        <family val="1"/>
      </rPr>
      <t xml:space="preserve">       </t>
    </r>
    <r>
      <rPr>
        <sz val="8"/>
        <color rgb="FF000000"/>
        <rFont val="Calibri"/>
        <family val="2"/>
      </rPr>
      <t>Movilidad de los profesores</t>
    </r>
  </si>
  <si>
    <r>
      <t>·</t>
    </r>
    <r>
      <rPr>
        <sz val="8"/>
        <color rgb="FF000000"/>
        <rFont val="Times New Roman"/>
        <family val="1"/>
      </rPr>
      <t xml:space="preserve">       </t>
    </r>
    <r>
      <rPr>
        <sz val="8"/>
        <color rgb="FF000000"/>
        <rFont val="Calibri"/>
        <family val="2"/>
      </rPr>
      <t>Revisar el escalafón para aprovechar mejor el recurso docente y alinearlo con incentivos de Colciencias para investigación</t>
    </r>
  </si>
  <si>
    <r>
      <t>·</t>
    </r>
    <r>
      <rPr>
        <sz val="8"/>
        <color rgb="FF000000"/>
        <rFont val="Times New Roman"/>
        <family val="1"/>
      </rPr>
      <t xml:space="preserve">       </t>
    </r>
    <r>
      <rPr>
        <sz val="8"/>
        <color rgb="FF000000"/>
        <rFont val="Calibri"/>
        <family val="2"/>
      </rPr>
      <t>Fijar políticas de aumentos salariales según desempeño en publicaciones, investigación y docencia</t>
    </r>
  </si>
  <si>
    <r>
      <t>·</t>
    </r>
    <r>
      <rPr>
        <sz val="8"/>
        <color rgb="FF000000"/>
        <rFont val="Times New Roman"/>
        <family val="1"/>
      </rPr>
      <t xml:space="preserve">       </t>
    </r>
    <r>
      <rPr>
        <sz val="8"/>
        <color rgb="FF000000"/>
        <rFont val="Calibri"/>
        <family val="2"/>
      </rPr>
      <t>Fomentar relaciones, redes y experiencia práctica en los profesores a través de clases internacionales y consultoría</t>
    </r>
  </si>
  <si>
    <r>
      <t>·</t>
    </r>
    <r>
      <rPr>
        <sz val="8"/>
        <color rgb="FF000000"/>
        <rFont val="Times New Roman"/>
        <family val="1"/>
      </rPr>
      <t xml:space="preserve">       </t>
    </r>
    <r>
      <rPr>
        <sz val="8"/>
        <color rgb="FF000000"/>
        <rFont val="Calibri"/>
        <family val="2"/>
      </rPr>
      <t>Establecer cargas mínimas diferenciales en docencia, investigación y consultoría, dependiendo de las capacidades y resultados</t>
    </r>
  </si>
  <si>
    <r>
      <t>·</t>
    </r>
    <r>
      <rPr>
        <sz val="8"/>
        <color rgb="FF000000"/>
        <rFont val="Times New Roman"/>
        <family val="1"/>
      </rPr>
      <t xml:space="preserve">       </t>
    </r>
    <r>
      <rPr>
        <sz val="8"/>
        <color rgb="FF000000"/>
        <rFont val="Calibri"/>
        <family val="2"/>
      </rPr>
      <t>Desarrollar políticas de motivación y retención de profesores</t>
    </r>
  </si>
  <si>
    <r>
      <t>·</t>
    </r>
    <r>
      <rPr>
        <sz val="8"/>
        <color rgb="FF000000"/>
        <rFont val="Times New Roman"/>
        <family val="1"/>
      </rPr>
      <t xml:space="preserve">       </t>
    </r>
    <r>
      <rPr>
        <sz val="8"/>
        <color rgb="FF000000"/>
        <rFont val="Calibri"/>
        <family val="2"/>
      </rPr>
      <t>Diseño de un mecanismo de evaluación objetivo del desempeño del profesor en clase empleando pares</t>
    </r>
  </si>
  <si>
    <r>
      <t>·</t>
    </r>
    <r>
      <rPr>
        <sz val="8"/>
        <color rgb="FF000000"/>
        <rFont val="Times New Roman"/>
        <family val="1"/>
      </rPr>
      <t xml:space="preserve">       </t>
    </r>
    <r>
      <rPr>
        <sz val="8"/>
        <color rgb="FF000000"/>
        <rFont val="Calibri"/>
        <family val="2"/>
      </rPr>
      <t>Plan de gestión de recursos</t>
    </r>
  </si>
  <si>
    <r>
      <t>·</t>
    </r>
    <r>
      <rPr>
        <sz val="8"/>
        <color rgb="FF000000"/>
        <rFont val="Times New Roman"/>
        <family val="1"/>
      </rPr>
      <t xml:space="preserve">       </t>
    </r>
    <r>
      <rPr>
        <sz val="8"/>
        <color rgb="FF000000"/>
        <rFont val="Calibri"/>
        <family val="2"/>
      </rPr>
      <t>Canalizar recursos del gobierno para mejorar infraestructura</t>
    </r>
  </si>
  <si>
    <r>
      <t>·</t>
    </r>
    <r>
      <rPr>
        <sz val="8"/>
        <color rgb="FF000000"/>
        <rFont val="Times New Roman"/>
        <family val="1"/>
      </rPr>
      <t xml:space="preserve">       </t>
    </r>
    <r>
      <rPr>
        <sz val="8"/>
        <color rgb="FF000000"/>
        <rFont val="Calibri"/>
        <family val="2"/>
      </rPr>
      <t>Política de gobierno</t>
    </r>
  </si>
  <si>
    <r>
      <t>·</t>
    </r>
    <r>
      <rPr>
        <sz val="8"/>
        <color rgb="FF000000"/>
        <rFont val="Times New Roman"/>
        <family val="1"/>
      </rPr>
      <t xml:space="preserve">       </t>
    </r>
    <r>
      <rPr>
        <sz val="8"/>
        <color rgb="FF000000"/>
        <rFont val="Calibri"/>
        <family val="2"/>
      </rPr>
      <t>Promover rotación de cargos administrativos entre profesores</t>
    </r>
  </si>
  <si>
    <r>
      <t>·</t>
    </r>
    <r>
      <rPr>
        <sz val="8"/>
        <color rgb="FF000000"/>
        <rFont val="Times New Roman"/>
        <family val="1"/>
      </rPr>
      <t xml:space="preserve">       </t>
    </r>
    <r>
      <rPr>
        <sz val="8"/>
        <color rgb="FF000000"/>
        <rFont val="Calibri"/>
        <family val="2"/>
      </rPr>
      <t>Revisión de currículos</t>
    </r>
  </si>
  <si>
    <r>
      <t>·</t>
    </r>
    <r>
      <rPr>
        <sz val="8"/>
        <color rgb="FF000000"/>
        <rFont val="Times New Roman"/>
        <family val="1"/>
      </rPr>
      <t xml:space="preserve">       </t>
    </r>
    <r>
      <rPr>
        <sz val="8"/>
        <color rgb="FF000000"/>
        <rFont val="Calibri"/>
        <family val="2"/>
      </rPr>
      <t>Revisar currículos para que se ajusten a las necesidades de las empresas</t>
    </r>
  </si>
  <si>
    <r>
      <t>·</t>
    </r>
    <r>
      <rPr>
        <sz val="8"/>
        <color rgb="FF000000"/>
        <rFont val="Times New Roman"/>
        <family val="1"/>
      </rPr>
      <t xml:space="preserve">       </t>
    </r>
    <r>
      <rPr>
        <sz val="8"/>
        <color rgb="FF000000"/>
        <rFont val="Calibri"/>
        <family val="2"/>
      </rPr>
      <t>Relevancia según encuestas a empleadores</t>
    </r>
  </si>
  <si>
    <r>
      <t>·</t>
    </r>
    <r>
      <rPr>
        <sz val="8"/>
        <color rgb="FF000000"/>
        <rFont val="Times New Roman"/>
        <family val="1"/>
      </rPr>
      <t xml:space="preserve">       </t>
    </r>
    <r>
      <rPr>
        <sz val="8"/>
        <color rgb="FF000000"/>
        <rFont val="Calibri"/>
        <family val="2"/>
      </rPr>
      <t>Fortalecer el emprendimiento de manera transversal en los programas de la facultad</t>
    </r>
  </si>
  <si>
    <r>
      <t>·</t>
    </r>
    <r>
      <rPr>
        <sz val="8"/>
        <color rgb="FF000000"/>
        <rFont val="Times New Roman"/>
        <family val="1"/>
      </rPr>
      <t xml:space="preserve">       </t>
    </r>
    <r>
      <rPr>
        <sz val="8"/>
        <color rgb="FF000000"/>
        <rFont val="Calibri"/>
        <family val="2"/>
      </rPr>
      <t>Implementación efectiva del aseguramiento del aprendizaje</t>
    </r>
  </si>
  <si>
    <r>
      <t>·</t>
    </r>
    <r>
      <rPr>
        <sz val="8"/>
        <color rgb="FF000000"/>
        <rFont val="Times New Roman"/>
        <family val="1"/>
      </rPr>
      <t xml:space="preserve">       </t>
    </r>
    <r>
      <rPr>
        <sz val="8"/>
        <color rgb="FF000000"/>
        <rFont val="Calibri"/>
        <family val="2"/>
      </rPr>
      <t>Estimular el aprendizaje y comprensión del proceso AoL entre estudiantes y profesores</t>
    </r>
  </si>
  <si>
    <r>
      <t>·</t>
    </r>
    <r>
      <rPr>
        <sz val="8"/>
        <color rgb="FF000000"/>
        <rFont val="Times New Roman"/>
        <family val="1"/>
      </rPr>
      <t xml:space="preserve">       </t>
    </r>
    <r>
      <rPr>
        <sz val="8"/>
        <color rgb="FF000000"/>
        <rFont val="Calibri"/>
        <family val="2"/>
      </rPr>
      <t>Cumplimiento de objetivos de aprendizaje</t>
    </r>
  </si>
  <si>
    <r>
      <t>·</t>
    </r>
    <r>
      <rPr>
        <sz val="8"/>
        <color rgb="FF000000"/>
        <rFont val="Times New Roman"/>
        <family val="1"/>
      </rPr>
      <t xml:space="preserve">       </t>
    </r>
    <r>
      <rPr>
        <sz val="8"/>
        <color rgb="FF000000"/>
        <rFont val="Calibri"/>
        <family val="2"/>
      </rPr>
      <t>Aprendizaje activo</t>
    </r>
  </si>
  <si>
    <r>
      <t>·</t>
    </r>
    <r>
      <rPr>
        <sz val="8"/>
        <color rgb="FF000000"/>
        <rFont val="Times New Roman"/>
        <family val="1"/>
      </rPr>
      <t xml:space="preserve">       </t>
    </r>
    <r>
      <rPr>
        <sz val="8"/>
        <color rgb="FF000000"/>
        <rFont val="Calibri"/>
        <family val="2"/>
      </rPr>
      <t>Ofrecer cursos magistrales en materias básicas</t>
    </r>
  </si>
  <si>
    <r>
      <t>·</t>
    </r>
    <r>
      <rPr>
        <sz val="8"/>
        <color rgb="FF000000"/>
        <rFont val="Times New Roman"/>
        <family val="1"/>
      </rPr>
      <t xml:space="preserve">       </t>
    </r>
    <r>
      <rPr>
        <sz val="8"/>
        <color rgb="FF000000"/>
        <rFont val="Calibri"/>
        <family val="2"/>
      </rPr>
      <t>Aplicar técnicas y estrategias de enseñanza-aprendizaje para reducir el impacto del fraude</t>
    </r>
  </si>
  <si>
    <r>
      <t>·</t>
    </r>
    <r>
      <rPr>
        <sz val="8"/>
        <color rgb="FF000000"/>
        <rFont val="Times New Roman"/>
        <family val="1"/>
      </rPr>
      <t xml:space="preserve">       </t>
    </r>
    <r>
      <rPr>
        <sz val="8"/>
        <color rgb="FF000000"/>
        <rFont val="Calibri"/>
        <family val="2"/>
      </rPr>
      <t>Crear cursos de nivelación para estudiantes que no cumplan con estándares de entrada</t>
    </r>
  </si>
  <si>
    <r>
      <t>·</t>
    </r>
    <r>
      <rPr>
        <sz val="8"/>
        <color rgb="FF000000"/>
        <rFont val="Times New Roman"/>
        <family val="1"/>
      </rPr>
      <t xml:space="preserve">       </t>
    </r>
    <r>
      <rPr>
        <sz val="8"/>
        <color rgb="FF000000"/>
        <rFont val="Calibri"/>
        <family val="2"/>
      </rPr>
      <t>Resultados pruebas Saber PRO</t>
    </r>
  </si>
  <si>
    <r>
      <t>·</t>
    </r>
    <r>
      <rPr>
        <sz val="8"/>
        <color rgb="FF000000"/>
        <rFont val="Times New Roman"/>
        <family val="1"/>
      </rPr>
      <t xml:space="preserve">       </t>
    </r>
    <r>
      <rPr>
        <sz val="8"/>
        <color rgb="FF000000"/>
        <rFont val="Calibri"/>
        <family val="2"/>
      </rPr>
      <t>Ofrecer materias electivas relevantes para la carrera y asegurar mínimo 15 estudiantes en programas de volumen</t>
    </r>
  </si>
  <si>
    <r>
      <t>·</t>
    </r>
    <r>
      <rPr>
        <sz val="8"/>
        <color rgb="FF000000"/>
        <rFont val="Times New Roman"/>
        <family val="1"/>
      </rPr>
      <t xml:space="preserve">       </t>
    </r>
    <r>
      <rPr>
        <sz val="8"/>
        <color rgb="FF000000"/>
        <rFont val="Calibri"/>
        <family val="2"/>
      </rPr>
      <t>Retención de estudiantes</t>
    </r>
  </si>
  <si>
    <r>
      <t>·</t>
    </r>
    <r>
      <rPr>
        <sz val="8"/>
        <color rgb="FF000000"/>
        <rFont val="Times New Roman"/>
        <family val="1"/>
      </rPr>
      <t xml:space="preserve">       </t>
    </r>
    <r>
      <rPr>
        <sz val="8"/>
        <color rgb="FF000000"/>
        <rFont val="Calibri"/>
        <family val="2"/>
      </rPr>
      <t xml:space="preserve">Identificar debilidades  comunes a grupos de estudiantes para solucionar carencias (fidelidad de estudiantes) </t>
    </r>
  </si>
  <si>
    <r>
      <t>·</t>
    </r>
    <r>
      <rPr>
        <sz val="8"/>
        <color rgb="FF000000"/>
        <rFont val="Times New Roman"/>
        <family val="1"/>
      </rPr>
      <t xml:space="preserve">       </t>
    </r>
    <r>
      <rPr>
        <sz val="8"/>
        <color rgb="FF000000"/>
        <rFont val="Calibri"/>
        <family val="2"/>
      </rPr>
      <t>Clasificación grupos de investigación</t>
    </r>
  </si>
  <si>
    <r>
      <t>·</t>
    </r>
    <r>
      <rPr>
        <sz val="8"/>
        <color rgb="FF000000"/>
        <rFont val="Times New Roman"/>
        <family val="1"/>
      </rPr>
      <t xml:space="preserve">       </t>
    </r>
    <r>
      <rPr>
        <sz val="8"/>
        <color rgb="FF000000"/>
        <rFont val="Calibri"/>
        <family val="2"/>
      </rPr>
      <t>"Comprar" materias con recursos de investigación o consultoría</t>
    </r>
  </si>
  <si>
    <r>
      <t>·</t>
    </r>
    <r>
      <rPr>
        <sz val="8"/>
        <color rgb="FF000000"/>
        <rFont val="Times New Roman"/>
        <family val="1"/>
      </rPr>
      <t xml:space="preserve">       </t>
    </r>
    <r>
      <rPr>
        <sz val="8"/>
        <color rgb="FF000000"/>
        <rFont val="Calibri"/>
        <family val="2"/>
      </rPr>
      <t>Efectividad del programa de jóvenes investigadores</t>
    </r>
  </si>
  <si>
    <r>
      <t>·</t>
    </r>
    <r>
      <rPr>
        <sz val="8"/>
        <color rgb="FF000000"/>
        <rFont val="Times New Roman"/>
        <family val="1"/>
      </rPr>
      <t xml:space="preserve">       </t>
    </r>
    <r>
      <rPr>
        <sz val="8"/>
        <color rgb="FF000000"/>
        <rFont val="Calibri"/>
        <family val="2"/>
      </rPr>
      <t>Generar mecanismo de incentivos monetarios  para profesores que traigan recursos de Colciencias</t>
    </r>
  </si>
  <si>
    <r>
      <t>·</t>
    </r>
    <r>
      <rPr>
        <sz val="8"/>
        <color rgb="FF000000"/>
        <rFont val="Times New Roman"/>
        <family val="1"/>
      </rPr>
      <t xml:space="preserve">       </t>
    </r>
    <r>
      <rPr>
        <sz val="8"/>
        <color rgb="FF000000"/>
        <rFont val="Calibri"/>
        <family val="2"/>
      </rPr>
      <t>Financiación externa e interna de investigaciones</t>
    </r>
  </si>
  <si>
    <r>
      <t>·</t>
    </r>
    <r>
      <rPr>
        <sz val="8"/>
        <color rgb="FF000000"/>
        <rFont val="Times New Roman"/>
        <family val="1"/>
      </rPr>
      <t xml:space="preserve">       </t>
    </r>
    <r>
      <rPr>
        <sz val="8"/>
        <color rgb="FF000000"/>
        <rFont val="Calibri"/>
        <family val="2"/>
      </rPr>
      <t>Cubrir el mismo número de estudiantes con grupos más grandes (liberando tiempo de investigación)</t>
    </r>
  </si>
  <si>
    <r>
      <t>·</t>
    </r>
    <r>
      <rPr>
        <sz val="8"/>
        <color rgb="FF000000"/>
        <rFont val="Times New Roman"/>
        <family val="1"/>
      </rPr>
      <t xml:space="preserve">       </t>
    </r>
    <r>
      <rPr>
        <sz val="8"/>
        <color rgb="FF000000"/>
        <rFont val="Calibri"/>
        <family val="2"/>
      </rPr>
      <t>Crear fondos exclusivos para investigación a partir de recursos de la empresa privada y entes gubernamentales</t>
    </r>
  </si>
  <si>
    <r>
      <t>·</t>
    </r>
    <r>
      <rPr>
        <sz val="8"/>
        <color rgb="FF000000"/>
        <rFont val="Times New Roman"/>
        <family val="1"/>
      </rPr>
      <t xml:space="preserve">       </t>
    </r>
    <r>
      <rPr>
        <sz val="8"/>
        <color rgb="FF000000"/>
        <rFont val="Calibri"/>
        <family val="2"/>
      </rPr>
      <t>Becar estudiantes de maestría recién egresados y vincularlos con enseñanza y programas de investigación</t>
    </r>
  </si>
  <si>
    <r>
      <t>·</t>
    </r>
    <r>
      <rPr>
        <sz val="8"/>
        <color rgb="FF000000"/>
        <rFont val="Times New Roman"/>
        <family val="1"/>
      </rPr>
      <t xml:space="preserve">       </t>
    </r>
    <r>
      <rPr>
        <sz val="8"/>
        <color rgb="FF000000"/>
        <rFont val="Calibri"/>
        <family val="2"/>
      </rPr>
      <t>Aumentar el tiempo disponible para la investigación</t>
    </r>
  </si>
  <si>
    <r>
      <t>·</t>
    </r>
    <r>
      <rPr>
        <sz val="8"/>
        <color rgb="FF000000"/>
        <rFont val="Times New Roman"/>
        <family val="1"/>
      </rPr>
      <t xml:space="preserve">       </t>
    </r>
    <r>
      <rPr>
        <sz val="8"/>
        <color rgb="FF000000"/>
        <rFont val="Calibri"/>
        <family val="2"/>
      </rPr>
      <t>Usar a profesores con doctorado en investigación para mejorar la medición de grupos en Colciencias</t>
    </r>
  </si>
  <si>
    <r>
      <t>·</t>
    </r>
    <r>
      <rPr>
        <sz val="8"/>
        <color rgb="FF000000"/>
        <rFont val="Times New Roman"/>
        <family val="1"/>
      </rPr>
      <t xml:space="preserve">       </t>
    </r>
    <r>
      <rPr>
        <sz val="8"/>
        <color rgb="FF000000"/>
        <rFont val="Calibri"/>
        <family val="2"/>
      </rPr>
      <t>Crear centro de investigación en liderazgo y coaching, apoyado en jóvenes investigadores</t>
    </r>
  </si>
  <si>
    <r>
      <t>·</t>
    </r>
    <r>
      <rPr>
        <sz val="8"/>
        <color rgb="FF000000"/>
        <rFont val="Times New Roman"/>
        <family val="1"/>
      </rPr>
      <t xml:space="preserve">       </t>
    </r>
    <r>
      <rPr>
        <sz val="8"/>
        <color rgb="FF000000"/>
        <rFont val="Calibri"/>
        <family val="2"/>
      </rPr>
      <t>Institucionalizar un período sabático</t>
    </r>
  </si>
  <si>
    <r>
      <t>·</t>
    </r>
    <r>
      <rPr>
        <sz val="8"/>
        <color rgb="FF000000"/>
        <rFont val="Times New Roman"/>
        <family val="1"/>
      </rPr>
      <t xml:space="preserve">       </t>
    </r>
    <r>
      <rPr>
        <sz val="8"/>
        <color rgb="FF000000"/>
        <rFont val="Calibri"/>
        <family val="2"/>
      </rPr>
      <t>Rebalancear carga académica, creando figuras de solo clase o solo investigación</t>
    </r>
  </si>
  <si>
    <r>
      <t>·</t>
    </r>
    <r>
      <rPr>
        <sz val="8"/>
        <color rgb="FF000000"/>
        <rFont val="Times New Roman"/>
        <family val="1"/>
      </rPr>
      <t xml:space="preserve">       </t>
    </r>
    <r>
      <rPr>
        <sz val="8"/>
        <color rgb="FF000000"/>
        <rFont val="Calibri"/>
        <family val="2"/>
      </rPr>
      <t>Fomentar redes de investigación internas y externas</t>
    </r>
  </si>
  <si>
    <r>
      <t>·</t>
    </r>
    <r>
      <rPr>
        <sz val="8"/>
        <color rgb="FF000000"/>
        <rFont val="Times New Roman"/>
        <family val="1"/>
      </rPr>
      <t xml:space="preserve">       </t>
    </r>
    <r>
      <rPr>
        <sz val="8"/>
        <color rgb="FF000000"/>
        <rFont val="Calibri"/>
        <family val="2"/>
      </rPr>
      <t>Programas nuevos</t>
    </r>
  </si>
  <si>
    <r>
      <t>·</t>
    </r>
    <r>
      <rPr>
        <sz val="8"/>
        <color rgb="FF000000"/>
        <rFont val="Times New Roman"/>
        <family val="1"/>
      </rPr>
      <t xml:space="preserve">       </t>
    </r>
    <r>
      <rPr>
        <sz val="8"/>
        <color rgb="FF000000"/>
        <rFont val="Calibri"/>
        <family val="2"/>
      </rPr>
      <t>Desarrollar programas innovadores a la medida de las necesidades de las empresas, acordes con el desarrollo económico de la región, y atractivos para todo el país</t>
    </r>
  </si>
  <si>
    <r>
      <t>·</t>
    </r>
    <r>
      <rPr>
        <sz val="8"/>
        <color rgb="FF000000"/>
        <rFont val="Times New Roman"/>
        <family val="1"/>
      </rPr>
      <t xml:space="preserve">       </t>
    </r>
    <r>
      <rPr>
        <sz val="8"/>
        <color rgb="FF000000"/>
        <rFont val="Calibri"/>
        <family val="2"/>
      </rPr>
      <t>Relevancia de los programas</t>
    </r>
  </si>
  <si>
    <r>
      <t>·</t>
    </r>
    <r>
      <rPr>
        <sz val="8"/>
        <color rgb="FF000000"/>
        <rFont val="Times New Roman"/>
        <family val="1"/>
      </rPr>
      <t xml:space="preserve">       </t>
    </r>
    <r>
      <rPr>
        <sz val="8"/>
        <color rgb="FF000000"/>
        <rFont val="Calibri"/>
        <family val="2"/>
      </rPr>
      <t>Preparar programa de pregrado en Finanzas</t>
    </r>
  </si>
  <si>
    <r>
      <t>·</t>
    </r>
    <r>
      <rPr>
        <sz val="8"/>
        <color rgb="FF000000"/>
        <rFont val="Times New Roman"/>
        <family val="1"/>
      </rPr>
      <t xml:space="preserve">       </t>
    </r>
    <r>
      <rPr>
        <sz val="8"/>
        <color rgb="FF000000"/>
        <rFont val="Calibri"/>
        <family val="2"/>
      </rPr>
      <t>Preparar proyecto de postgrado en contaduría/contabilidad</t>
    </r>
  </si>
  <si>
    <r>
      <t>·</t>
    </r>
    <r>
      <rPr>
        <sz val="8"/>
        <color rgb="FF000000"/>
        <rFont val="Times New Roman"/>
        <family val="1"/>
      </rPr>
      <t xml:space="preserve">       </t>
    </r>
    <r>
      <rPr>
        <sz val="8"/>
        <color rgb="FF000000"/>
        <rFont val="Calibri"/>
        <family val="2"/>
      </rPr>
      <t>Revisar relevancia de los programas y énfasis de postgrado, evaluando la factibilidad de ofrecer maestrías de un año y medio y algunas especializaciones relevantes</t>
    </r>
  </si>
  <si>
    <r>
      <t>·</t>
    </r>
    <r>
      <rPr>
        <sz val="8"/>
        <color rgb="FF000000"/>
        <rFont val="Times New Roman"/>
        <family val="1"/>
      </rPr>
      <t xml:space="preserve">       </t>
    </r>
    <r>
      <rPr>
        <sz val="8"/>
        <color rgb="FF000000"/>
        <rFont val="Calibri"/>
        <family val="2"/>
      </rPr>
      <t>Preparar proyecto conjunto con la Facultad de Ciencias Naturales de un programa relacionado con el medio ambiente</t>
    </r>
  </si>
  <si>
    <r>
      <t>·</t>
    </r>
    <r>
      <rPr>
        <sz val="8"/>
        <color rgb="FF000000"/>
        <rFont val="Times New Roman"/>
        <family val="1"/>
      </rPr>
      <t xml:space="preserve">       </t>
    </r>
    <r>
      <rPr>
        <sz val="8"/>
        <color rgb="FF000000"/>
        <rFont val="Calibri"/>
        <family val="2"/>
      </rPr>
      <t>Suscribir convenios con universidades reconocidas para ofrecer programas de doble titulación y cursos cortos de pregrado</t>
    </r>
  </si>
  <si>
    <r>
      <t>·</t>
    </r>
    <r>
      <rPr>
        <sz val="8"/>
        <color rgb="FF000000"/>
        <rFont val="Times New Roman"/>
        <family val="1"/>
      </rPr>
      <t xml:space="preserve">       </t>
    </r>
    <r>
      <rPr>
        <sz val="8"/>
        <color rgb="FF000000"/>
        <rFont val="Calibri"/>
        <family val="2"/>
      </rPr>
      <t>Ofrecer programas de doctorado en Economía y en Administración</t>
    </r>
  </si>
  <si>
    <r>
      <t>·</t>
    </r>
    <r>
      <rPr>
        <sz val="8"/>
        <color rgb="FF000000"/>
        <rFont val="Times New Roman"/>
        <family val="1"/>
      </rPr>
      <t xml:space="preserve">       </t>
    </r>
    <r>
      <rPr>
        <sz val="8"/>
        <color rgb="FF000000"/>
        <rFont val="Calibri"/>
        <family val="2"/>
      </rPr>
      <t>Aprovechar alianzas internacionales para desarrollar más convenios</t>
    </r>
  </si>
  <si>
    <r>
      <t>·</t>
    </r>
    <r>
      <rPr>
        <sz val="8"/>
        <color rgb="FF000000"/>
        <rFont val="Times New Roman"/>
        <family val="1"/>
      </rPr>
      <t xml:space="preserve">       </t>
    </r>
    <r>
      <rPr>
        <sz val="8"/>
        <color rgb="FF000000"/>
        <rFont val="Calibri"/>
        <family val="2"/>
      </rPr>
      <t>Matrículas</t>
    </r>
  </si>
  <si>
    <r>
      <t>·</t>
    </r>
    <r>
      <rPr>
        <sz val="8"/>
        <color rgb="FF000000"/>
        <rFont val="Times New Roman"/>
        <family val="1"/>
      </rPr>
      <t xml:space="preserve">       </t>
    </r>
    <r>
      <rPr>
        <sz val="8"/>
        <color rgb="FF000000"/>
        <rFont val="Calibri"/>
        <family val="2"/>
      </rPr>
      <t xml:space="preserve">Crear programas especiales dirigidos a estudiantes de grado 11 </t>
    </r>
  </si>
  <si>
    <r>
      <t>·</t>
    </r>
    <r>
      <rPr>
        <sz val="8"/>
        <color rgb="FF000000"/>
        <rFont val="Times New Roman"/>
        <family val="1"/>
      </rPr>
      <t xml:space="preserve">       </t>
    </r>
    <r>
      <rPr>
        <sz val="8"/>
        <color rgb="FF000000"/>
        <rFont val="Calibri"/>
        <family val="2"/>
      </rPr>
      <t>Admitir estudiantes por debajo del resultado mínimo exigido en pruebas estandarizadas, considerando su expediente integral</t>
    </r>
  </si>
  <si>
    <r>
      <t>·</t>
    </r>
    <r>
      <rPr>
        <sz val="8"/>
        <color rgb="FF000000"/>
        <rFont val="Times New Roman"/>
        <family val="1"/>
      </rPr>
      <t xml:space="preserve">       </t>
    </r>
    <r>
      <rPr>
        <sz val="8"/>
        <color rgb="FF000000"/>
        <rFont val="Calibri"/>
        <family val="2"/>
      </rPr>
      <t>Crear fondos para becas de estrato medio a través de convenios, donaciones, alianzas, etc.</t>
    </r>
  </si>
  <si>
    <r>
      <t>·</t>
    </r>
    <r>
      <rPr>
        <sz val="8"/>
        <color rgb="FF000000"/>
        <rFont val="Times New Roman"/>
        <family val="1"/>
      </rPr>
      <t xml:space="preserve">       </t>
    </r>
    <r>
      <rPr>
        <sz val="8"/>
        <color rgb="FF000000"/>
        <rFont val="Calibri"/>
        <family val="2"/>
      </rPr>
      <t>Promocionar programas en otros departamentos (en la región suroccidente)</t>
    </r>
  </si>
  <si>
    <r>
      <t>·</t>
    </r>
    <r>
      <rPr>
        <sz val="8"/>
        <color rgb="FF000000"/>
        <rFont val="Times New Roman"/>
        <family val="1"/>
      </rPr>
      <t xml:space="preserve">       </t>
    </r>
    <r>
      <rPr>
        <sz val="8"/>
        <color rgb="FF000000"/>
        <rFont val="Calibri"/>
        <family val="2"/>
      </rPr>
      <t>Aprovechar cualificación de profesores para vender programas de calidad al mercado</t>
    </r>
  </si>
  <si>
    <r>
      <t>·</t>
    </r>
    <r>
      <rPr>
        <sz val="8"/>
        <color rgb="FF000000"/>
        <rFont val="Times New Roman"/>
        <family val="1"/>
      </rPr>
      <t xml:space="preserve">       </t>
    </r>
    <r>
      <rPr>
        <sz val="8"/>
        <color rgb="FF000000"/>
        <rFont val="Calibri"/>
        <family val="2"/>
      </rPr>
      <t>Programas de extensión</t>
    </r>
  </si>
  <si>
    <r>
      <t>·</t>
    </r>
    <r>
      <rPr>
        <sz val="8"/>
        <color rgb="FF000000"/>
        <rFont val="Times New Roman"/>
        <family val="1"/>
      </rPr>
      <t xml:space="preserve">       </t>
    </r>
    <r>
      <rPr>
        <sz val="8"/>
        <color rgb="FF000000"/>
        <rFont val="Calibri"/>
        <family val="2"/>
      </rPr>
      <t>Diversificar portafolio de la FCAE a través de educación continua y consultoría</t>
    </r>
  </si>
  <si>
    <r>
      <t>·</t>
    </r>
    <r>
      <rPr>
        <sz val="8"/>
        <color rgb="FF000000"/>
        <rFont val="Times New Roman"/>
        <family val="1"/>
      </rPr>
      <t xml:space="preserve">       </t>
    </r>
    <r>
      <rPr>
        <sz val="8"/>
        <color rgb="FF000000"/>
        <rFont val="Calibri"/>
        <family val="2"/>
      </rPr>
      <t>Ingresos</t>
    </r>
  </si>
  <si>
    <r>
      <t>·</t>
    </r>
    <r>
      <rPr>
        <sz val="8"/>
        <color rgb="FF000000"/>
        <rFont val="Times New Roman"/>
        <family val="1"/>
      </rPr>
      <t xml:space="preserve">       </t>
    </r>
    <r>
      <rPr>
        <sz val="8"/>
        <color rgb="FF000000"/>
        <rFont val="Calibri"/>
        <family val="2"/>
      </rPr>
      <t>Diseñar paquetes diferenciadores en consultoría que brinden competitividad</t>
    </r>
  </si>
  <si>
    <r>
      <t>·</t>
    </r>
    <r>
      <rPr>
        <sz val="8"/>
        <color rgb="FF000000"/>
        <rFont val="Times New Roman"/>
        <family val="1"/>
      </rPr>
      <t xml:space="preserve">       </t>
    </r>
    <r>
      <rPr>
        <sz val="8"/>
        <color rgb="FF000000"/>
        <rFont val="Calibri"/>
        <family val="2"/>
      </rPr>
      <t>Margen de contribución</t>
    </r>
  </si>
  <si>
    <r>
      <t>·</t>
    </r>
    <r>
      <rPr>
        <sz val="8"/>
        <color rgb="FF000000"/>
        <rFont val="Times New Roman"/>
        <family val="1"/>
      </rPr>
      <t xml:space="preserve">       </t>
    </r>
    <r>
      <rPr>
        <sz val="8"/>
        <color rgb="FF000000"/>
        <rFont val="Calibri"/>
        <family val="2"/>
      </rPr>
      <t>Repensar las consultorías para que san atractivas para la universidad, los profesores y las empresas</t>
    </r>
  </si>
  <si>
    <r>
      <t>·</t>
    </r>
    <r>
      <rPr>
        <sz val="8"/>
        <color rgb="FF000000"/>
        <rFont val="Times New Roman"/>
        <family val="1"/>
      </rPr>
      <t xml:space="preserve">       </t>
    </r>
    <r>
      <rPr>
        <sz val="8"/>
        <color rgb="FF000000"/>
        <rFont val="Calibri"/>
        <family val="2"/>
      </rPr>
      <t>Diseñar programas de extensión a la medida de las empresas (especializaciones y seminarios)</t>
    </r>
  </si>
  <si>
    <r>
      <t>·</t>
    </r>
    <r>
      <rPr>
        <sz val="8"/>
        <color rgb="FF000000"/>
        <rFont val="Times New Roman"/>
        <family val="1"/>
      </rPr>
      <t xml:space="preserve">       </t>
    </r>
    <r>
      <rPr>
        <sz val="8"/>
        <color rgb="FF000000"/>
        <rFont val="Calibri"/>
        <family val="2"/>
      </rPr>
      <t>Ofrecer consultoría en otras ciudades, incrementando la planta de profesores</t>
    </r>
  </si>
  <si>
    <r>
      <t>·</t>
    </r>
    <r>
      <rPr>
        <sz val="8"/>
        <color rgb="FF000000"/>
        <rFont val="Times New Roman"/>
        <family val="1"/>
      </rPr>
      <t xml:space="preserve">       </t>
    </r>
    <r>
      <rPr>
        <sz val="8"/>
        <color rgb="FF000000"/>
        <rFont val="Calibri"/>
        <family val="2"/>
      </rPr>
      <t>Reducir precios en consultoría</t>
    </r>
  </si>
  <si>
    <r>
      <t>·</t>
    </r>
    <r>
      <rPr>
        <sz val="8"/>
        <color rgb="FF000000"/>
        <rFont val="Times New Roman"/>
        <family val="1"/>
      </rPr>
      <t xml:space="preserve">       </t>
    </r>
    <r>
      <rPr>
        <sz val="8"/>
        <color rgb="FF000000"/>
        <rFont val="Calibri"/>
        <family val="2"/>
      </rPr>
      <t>Diseñar programas de educación continua virtuales</t>
    </r>
  </si>
  <si>
    <r>
      <t>·</t>
    </r>
    <r>
      <rPr>
        <sz val="8"/>
        <color rgb="FF000000"/>
        <rFont val="Times New Roman"/>
        <family val="1"/>
      </rPr>
      <t xml:space="preserve">       </t>
    </r>
    <r>
      <rPr>
        <sz val="8"/>
        <color rgb="FF000000"/>
        <rFont val="Calibri"/>
        <family val="2"/>
      </rPr>
      <t>Reducir el "over-head" en proyectos de consultoría (reducir el precio para aumentar el volumen)</t>
    </r>
  </si>
  <si>
    <r>
      <t>·</t>
    </r>
    <r>
      <rPr>
        <sz val="8"/>
        <color rgb="FF000000"/>
        <rFont val="Times New Roman"/>
        <family val="1"/>
      </rPr>
      <t xml:space="preserve">       </t>
    </r>
    <r>
      <rPr>
        <sz val="8"/>
        <color rgb="FF000000"/>
        <rFont val="Calibri"/>
        <family val="2"/>
      </rPr>
      <t>Desarrollar proyectos de consultoría ajustados a las necesidades de inversión del Valle del Cauca</t>
    </r>
  </si>
  <si>
    <r>
      <t>·</t>
    </r>
    <r>
      <rPr>
        <sz val="8"/>
        <color rgb="FF000000"/>
        <rFont val="Times New Roman"/>
        <family val="1"/>
      </rPr>
      <t xml:space="preserve">       </t>
    </r>
    <r>
      <rPr>
        <sz val="8"/>
        <color rgb="FF000000"/>
        <rFont val="Calibri"/>
        <family val="2"/>
      </rPr>
      <t>Reformular política de consultoría</t>
    </r>
  </si>
  <si>
    <r>
      <t>·</t>
    </r>
    <r>
      <rPr>
        <sz val="8"/>
        <color rgb="FF000000"/>
        <rFont val="Times New Roman"/>
        <family val="1"/>
      </rPr>
      <t xml:space="preserve">       </t>
    </r>
    <r>
      <rPr>
        <sz val="8"/>
        <color rgb="FF000000"/>
        <rFont val="Calibri"/>
        <family val="2"/>
      </rPr>
      <t>Desarrollar y aplicar encuesta para evaluar el desempeño de oficinas de apoyo y directores administrativos</t>
    </r>
  </si>
  <si>
    <r>
      <t>·</t>
    </r>
    <r>
      <rPr>
        <sz val="8"/>
        <color rgb="FF000000"/>
        <rFont val="Times New Roman"/>
        <family val="1"/>
      </rPr>
      <t xml:space="preserve">       </t>
    </r>
    <r>
      <rPr>
        <sz val="8"/>
        <color rgb="FF000000"/>
        <rFont val="Calibri"/>
        <family val="2"/>
      </rPr>
      <t>Acreditaciones</t>
    </r>
  </si>
  <si>
    <r>
      <t>·</t>
    </r>
    <r>
      <rPr>
        <sz val="8"/>
        <color rgb="FF000000"/>
        <rFont val="Times New Roman"/>
        <family val="1"/>
      </rPr>
      <t xml:space="preserve">       </t>
    </r>
    <r>
      <rPr>
        <sz val="8"/>
        <color rgb="FF000000"/>
        <rFont val="Calibri"/>
        <family val="2"/>
      </rPr>
      <t>Incrementar convenios con universidades Internacionales</t>
    </r>
  </si>
  <si>
    <r>
      <t>·</t>
    </r>
    <r>
      <rPr>
        <sz val="8"/>
        <color rgb="FF000000"/>
        <rFont val="Times New Roman"/>
        <family val="1"/>
      </rPr>
      <t xml:space="preserve">       </t>
    </r>
    <r>
      <rPr>
        <sz val="8"/>
        <color rgb="FF000000"/>
        <rFont val="Calibri"/>
        <family val="2"/>
      </rPr>
      <t>Mantener acreditaciones</t>
    </r>
  </si>
  <si>
    <r>
      <t>·</t>
    </r>
    <r>
      <rPr>
        <sz val="8"/>
        <color rgb="FF000000"/>
        <rFont val="Times New Roman"/>
        <family val="1"/>
      </rPr>
      <t xml:space="preserve">       </t>
    </r>
    <r>
      <rPr>
        <sz val="8"/>
        <color rgb="FF000000"/>
        <rFont val="Calibri"/>
        <family val="2"/>
      </rPr>
      <t>Suscribir alianzas con empresas y establecer un comité asesor con empresarios</t>
    </r>
  </si>
  <si>
    <r>
      <t>·</t>
    </r>
    <r>
      <rPr>
        <sz val="8"/>
        <color rgb="FF000000"/>
        <rFont val="Times New Roman"/>
        <family val="1"/>
      </rPr>
      <t xml:space="preserve">       </t>
    </r>
    <r>
      <rPr>
        <sz val="8"/>
        <color rgb="FF000000"/>
        <rFont val="Calibri"/>
        <family val="2"/>
      </rPr>
      <t>Desarrollar estrategias de comunicación efectivas promoviendo ambiente estudiantil agradable</t>
    </r>
  </si>
  <si>
    <r>
      <t>·</t>
    </r>
    <r>
      <rPr>
        <sz val="8"/>
        <color rgb="FF000000"/>
        <rFont val="Times New Roman"/>
        <family val="1"/>
      </rPr>
      <t xml:space="preserve">       </t>
    </r>
    <r>
      <rPr>
        <sz val="8"/>
        <color rgb="FF000000"/>
        <rFont val="Calibri"/>
        <family val="2"/>
      </rPr>
      <t>Rediseñar plan de comunicación de la FCAE con participación de los docentes</t>
    </r>
  </si>
  <si>
    <r>
      <t>·</t>
    </r>
    <r>
      <rPr>
        <sz val="8"/>
        <color rgb="FF000000"/>
        <rFont val="Times New Roman"/>
        <family val="1"/>
      </rPr>
      <t xml:space="preserve">       </t>
    </r>
    <r>
      <rPr>
        <sz val="8"/>
        <color rgb="FF000000"/>
        <rFont val="Calibri"/>
        <family val="2"/>
      </rPr>
      <t>Mayor visibilidad de logros de todo tipo</t>
    </r>
  </si>
  <si>
    <r>
      <t>·</t>
    </r>
    <r>
      <rPr>
        <sz val="8"/>
        <color rgb="FF000000"/>
        <rFont val="Times New Roman"/>
        <family val="1"/>
      </rPr>
      <t xml:space="preserve">       </t>
    </r>
    <r>
      <rPr>
        <sz val="8"/>
        <color rgb="FF000000"/>
        <rFont val="Calibri"/>
        <family val="2"/>
      </rPr>
      <t>Promocionar la cultura de la región en la publicidad de la FCAE</t>
    </r>
  </si>
  <si>
    <r>
      <t>·</t>
    </r>
    <r>
      <rPr>
        <sz val="8"/>
        <color rgb="FF000000"/>
        <rFont val="Times New Roman"/>
        <family val="1"/>
      </rPr>
      <t xml:space="preserve">       </t>
    </r>
    <r>
      <rPr>
        <sz val="8"/>
        <color rgb="FF000000"/>
        <rFont val="Calibri"/>
        <family val="2"/>
      </rPr>
      <t>Formular una estrategia de mercadeo clara y destinarle presupuesto de comunicación de la FCAE</t>
    </r>
  </si>
  <si>
    <r>
      <t>·</t>
    </r>
    <r>
      <rPr>
        <sz val="8"/>
        <color rgb="FF000000"/>
        <rFont val="Times New Roman"/>
        <family val="1"/>
      </rPr>
      <t xml:space="preserve">       </t>
    </r>
    <r>
      <rPr>
        <sz val="8"/>
        <color rgb="FF000000"/>
        <rFont val="Calibri"/>
        <family val="2"/>
      </rPr>
      <t>Suscribir alianzas con colegios y otras universidades para promocionar el valor de la educación en el desarrollo personal</t>
    </r>
  </si>
  <si>
    <r>
      <t>·</t>
    </r>
    <r>
      <rPr>
        <sz val="8"/>
        <color rgb="FF000000"/>
        <rFont val="Times New Roman"/>
        <family val="1"/>
      </rPr>
      <t xml:space="preserve">       </t>
    </r>
    <r>
      <rPr>
        <sz val="8"/>
        <color rgb="FF000000"/>
        <rFont val="Calibri"/>
        <family val="2"/>
      </rPr>
      <t>Promocionar acreditaciones</t>
    </r>
  </si>
  <si>
    <r>
      <t>·</t>
    </r>
    <r>
      <rPr>
        <sz val="8"/>
        <color rgb="FF000000"/>
        <rFont val="Times New Roman"/>
        <family val="1"/>
      </rPr>
      <t xml:space="preserve">       </t>
    </r>
    <r>
      <rPr>
        <sz val="8"/>
        <color rgb="FF000000"/>
        <rFont val="Calibri"/>
        <family val="2"/>
      </rPr>
      <t>Suscribir alianza con Alcaldía para posicionar a Cali como ciudad universitaria</t>
    </r>
  </si>
  <si>
    <r>
      <t>·</t>
    </r>
    <r>
      <rPr>
        <sz val="8"/>
        <color rgb="FF000000"/>
        <rFont val="Times New Roman"/>
        <family val="1"/>
      </rPr>
      <t xml:space="preserve">       </t>
    </r>
    <r>
      <rPr>
        <sz val="8"/>
        <color rgb="FF000000"/>
        <rFont val="Calibri"/>
        <family val="2"/>
      </rPr>
      <t>Programas virtuales</t>
    </r>
  </si>
  <si>
    <r>
      <t>·</t>
    </r>
    <r>
      <rPr>
        <sz val="8"/>
        <color rgb="FF000000"/>
        <rFont val="Times New Roman"/>
        <family val="1"/>
      </rPr>
      <t xml:space="preserve">       </t>
    </r>
    <r>
      <rPr>
        <sz val="8"/>
        <color rgb="FF000000"/>
        <rFont val="Calibri"/>
        <family val="2"/>
      </rPr>
      <t>Consolidar una plataforma tecnológica adecuada para educación virtual</t>
    </r>
  </si>
  <si>
    <r>
      <t>·</t>
    </r>
    <r>
      <rPr>
        <sz val="8"/>
        <color rgb="FF000000"/>
        <rFont val="Times New Roman"/>
        <family val="1"/>
      </rPr>
      <t xml:space="preserve">       </t>
    </r>
    <r>
      <rPr>
        <sz val="8"/>
        <color rgb="FF000000"/>
        <rFont val="Calibri"/>
        <family val="2"/>
      </rPr>
      <t>Plataforma tecnológica</t>
    </r>
  </si>
  <si>
    <r>
      <t>·</t>
    </r>
    <r>
      <rPr>
        <sz val="8"/>
        <color rgb="FF000000"/>
        <rFont val="Times New Roman"/>
        <family val="1"/>
      </rPr>
      <t xml:space="preserve">       </t>
    </r>
    <r>
      <rPr>
        <sz val="8"/>
        <color rgb="FF000000"/>
        <rFont val="Calibri"/>
        <family val="2"/>
      </rPr>
      <t>Ofrecer programas de educación virtual</t>
    </r>
  </si>
  <si>
    <r>
      <t>·</t>
    </r>
    <r>
      <rPr>
        <sz val="8"/>
        <color rgb="FF000000"/>
        <rFont val="Times New Roman"/>
        <family val="1"/>
      </rPr>
      <t xml:space="preserve">       </t>
    </r>
    <r>
      <rPr>
        <sz val="8"/>
        <color rgb="FF000000"/>
        <rFont val="Calibri"/>
        <family val="2"/>
      </rPr>
      <t>Generar e incorporar espacios de educación virtual en los programas actuales</t>
    </r>
  </si>
  <si>
    <r>
      <t>·</t>
    </r>
    <r>
      <rPr>
        <sz val="8"/>
        <color rgb="FF000000"/>
        <rFont val="Times New Roman"/>
        <family val="1"/>
      </rPr>
      <t xml:space="preserve">       </t>
    </r>
    <r>
      <rPr>
        <sz val="8"/>
        <color rgb="FF000000"/>
        <rFont val="Calibri"/>
        <family val="2"/>
      </rPr>
      <t>Ofrecer programas virtuales apoyados en TICs y en la infraestructura tecnológica actual</t>
    </r>
  </si>
  <si>
    <r>
      <t>·</t>
    </r>
    <r>
      <rPr>
        <sz val="8"/>
        <color rgb="FF000000"/>
        <rFont val="Times New Roman"/>
        <family val="1"/>
      </rPr>
      <t xml:space="preserve">       </t>
    </r>
    <r>
      <rPr>
        <sz val="8"/>
        <color rgb="FF000000"/>
        <rFont val="Calibri"/>
        <family val="2"/>
      </rPr>
      <t>Desarrollar cursos virtuales para estudiantes de intercambio y práctica internacional</t>
    </r>
  </si>
  <si>
    <t>Strategic goals</t>
  </si>
  <si>
    <t>Description</t>
  </si>
  <si>
    <t>2007</t>
  </si>
  <si>
    <t>2008</t>
  </si>
  <si>
    <t>2009</t>
  </si>
  <si>
    <t>2010</t>
  </si>
  <si>
    <t>2011</t>
  </si>
  <si>
    <t>2012</t>
  </si>
  <si>
    <t>2013</t>
  </si>
  <si>
    <t>2014</t>
  </si>
  <si>
    <t>2015</t>
  </si>
  <si>
    <t>Perform</t>
  </si>
  <si>
    <t>KPI</t>
  </si>
  <si>
    <t>OPTIM</t>
  </si>
  <si>
    <t>Performance goal</t>
  </si>
  <si>
    <t>Objective</t>
  </si>
  <si>
    <t>Impact</t>
  </si>
  <si>
    <t>Action items</t>
  </si>
  <si>
    <t xml:space="preserve">Budget </t>
  </si>
  <si>
    <t>Innov</t>
  </si>
  <si>
    <t>Engage</t>
  </si>
  <si>
    <t>Action plan</t>
  </si>
  <si>
    <t>Faculty hiring plan</t>
  </si>
  <si>
    <t>DEPARTMENT OF MANAGEMENT</t>
  </si>
  <si>
    <t>Hire 3 SA full-time faculty</t>
  </si>
  <si>
    <t>Department head</t>
  </si>
  <si>
    <t>Convocatoria 2015-1 (BizEd, Akadeus, El Empleo)</t>
  </si>
  <si>
    <t>SB, Talento Icesi</t>
  </si>
  <si>
    <t>TACTIC PLAN</t>
  </si>
  <si>
    <t>Leader</t>
  </si>
  <si>
    <t>Status</t>
  </si>
  <si>
    <t>Initiatives</t>
  </si>
  <si>
    <t>Tactic plan by administrative / academic unit - projects &amp; programs</t>
  </si>
  <si>
    <t>Respons</t>
  </si>
  <si>
    <t>Last update:</t>
  </si>
  <si>
    <t>INSTITUTO COLOMBIANO PARA LA EVALUACIÓN DE LA EDUCACIÓN  - ICFES</t>
  </si>
  <si>
    <t>Fecha de última actualización:</t>
  </si>
  <si>
    <t>MAPA ESTRATÉGICO</t>
  </si>
  <si>
    <t>MEGA</t>
  </si>
  <si>
    <t>PERSPECTIVA FINANCIERA</t>
  </si>
  <si>
    <t>PERSPECTIVA DE PROCESOS</t>
  </si>
  <si>
    <t>PERSPECTIVA DE APRENDIZAJE &amp; DESARROLLO ORGANIZACIONAL</t>
  </si>
  <si>
    <t>DESARROLLO INSTITUCIONAL</t>
  </si>
  <si>
    <t>EXCELENCIA DOCENTE</t>
  </si>
  <si>
    <t>COLOMBIA BILINGÜE</t>
  </si>
  <si>
    <t>MÁS ACCESO CON CALIDAD EN EDUCACIÓN SUPERIOR</t>
  </si>
  <si>
    <t>COLOMBIA LIBRE DE ANALFABETISMO</t>
  </si>
  <si>
    <t>EJE ESTRATÉGICO</t>
  </si>
  <si>
    <t>Frecuencia</t>
  </si>
  <si>
    <t>JORNADA ÚNICA</t>
  </si>
  <si>
    <t>Trimestral</t>
  </si>
  <si>
    <t>Semestral</t>
  </si>
  <si>
    <t># lecciones aprendidas generadas</t>
  </si>
  <si>
    <t>Período de planeación:</t>
  </si>
  <si>
    <t>Fórmula</t>
  </si>
  <si>
    <t>1.  Incursionar en nuevos mercados y ofrecer servicios de mayor valor agregado al cliente</t>
  </si>
  <si>
    <t>2.  Fortalecer análisis y divulgación de información relevante para grupos de interés</t>
  </si>
  <si>
    <t>3.  Fortalecer la toma de decisiones a partir de información financiera</t>
  </si>
  <si>
    <t>7.  Generar una cultura de calidad e innovación en todos los niveles de la organización</t>
  </si>
  <si>
    <t>9.  Atraer, retener y desarrollar el talento humano con los perfiles y competencias requeridos</t>
  </si>
  <si>
    <t>Indicador (KPI)</t>
  </si>
  <si>
    <t>Número</t>
  </si>
  <si>
    <t>2.1. Cobertura divulgación</t>
  </si>
  <si>
    <t>[Utilidad Neta / Patrimonio – Valorización] expresado en porcentaje.</t>
  </si>
  <si>
    <t>[EBITDA/Ventas] expresado en porcentaje.</t>
  </si>
  <si>
    <t xml:space="preserve">Recaudo  en  el  periodo  / Total  de  ingresos </t>
  </si>
  <si>
    <t xml:space="preserve">Ejecución de gastos de operación comercial= [Pagos en operación comercial]/[Compromisos operación comercial] </t>
  </si>
  <si>
    <t xml:space="preserve">Ejecución de Funcionamiento= [Pagos en funcionamiento/[Compromisos funcionamiento] </t>
  </si>
  <si>
    <t xml:space="preserve">Ejecución de gastos inversión= [Pagos en inversión]/[Compromisos inversión] </t>
  </si>
  <si>
    <t>3.1. Rentabilidad del patrimonio</t>
  </si>
  <si>
    <t>3.2. Margen EBITDA</t>
  </si>
  <si>
    <t>3.3. Ejecución presupuestal ingresos</t>
  </si>
  <si>
    <t>3.4. Ejecución gastos de operación comercial</t>
  </si>
  <si>
    <t>3.5. Ejecución gastos de funcionamiento</t>
  </si>
  <si>
    <t>3.6. Ejecución gastos de inversión</t>
  </si>
  <si>
    <t>UAC</t>
  </si>
  <si>
    <t>OAP</t>
  </si>
  <si>
    <t>SUBAYD</t>
  </si>
  <si>
    <t>SUBFIN</t>
  </si>
  <si>
    <t>Rango de error nuevo modelo de calificación</t>
  </si>
  <si>
    <t>Costos de producción de purebas</t>
  </si>
  <si>
    <t>Indice</t>
  </si>
  <si>
    <t>DIEVA</t>
  </si>
  <si>
    <t>Disminución de  costos en las pruebas</t>
  </si>
  <si>
    <t>% aplicación metodología SAE</t>
  </si>
  <si>
    <t>5.1 .  Tiempos de contratación</t>
  </si>
  <si>
    <t>6.1. % de investigaciones desarrolladas con información institucional</t>
  </si>
  <si>
    <t>6.2.  Submissions</t>
  </si>
  <si>
    <t>OGPI</t>
  </si>
  <si>
    <t>7.2.  # lecciones aprendidas generadas</t>
  </si>
  <si>
    <t>7.3. # ejercicios de innovación</t>
  </si>
  <si>
    <t># ejercicios de innovación realizados</t>
  </si>
  <si>
    <t xml:space="preserve">Cobertura en la automatización de procesos </t>
  </si>
  <si>
    <t>Numero de procesos automatizados/numero de procesos por automatizar. Expresados en porcentaje</t>
  </si>
  <si>
    <t>Innovación tecnológica en la aplicación de pruebas</t>
  </si>
  <si>
    <t>Pruebas soportadas tecnológicamente / pruebas totales aplicadas por el ICFES</t>
  </si>
  <si>
    <t>Requerimientos por problemas en la plataforma</t>
  </si>
  <si>
    <t>Número de  requerimientos atendidos / Número requerimientos presentados</t>
  </si>
  <si>
    <t>DITEC</t>
  </si>
  <si>
    <t xml:space="preserve"> [No. De personas con gestión de
desempeño / Total de personal]</t>
  </si>
  <si>
    <t>[personas capacitadas / total de personal].</t>
  </si>
  <si>
    <t>Promedio de calificación de la CNSC</t>
  </si>
  <si>
    <t>9.1. Gestión del desempeño</t>
  </si>
  <si>
    <t>9.2. Cobertura  de  la Capacitación</t>
  </si>
  <si>
    <t>9.3. Indice de desempeño del talento humano</t>
  </si>
  <si>
    <t>SUBTH</t>
  </si>
  <si>
    <t>1.1.  Satisfacción del cliente (UAC)</t>
  </si>
  <si>
    <t>Indice de percepción de los usuarios que atiende la UAC de acuerdo a encuesta que califica de 1 a 5</t>
  </si>
  <si>
    <t>RESULTADO</t>
  </si>
  <si>
    <t>Puntos obtenidos</t>
  </si>
  <si>
    <t>Número encuestas</t>
  </si>
  <si>
    <t>Objetivo</t>
  </si>
  <si>
    <t>I TRIMESTRE</t>
  </si>
  <si>
    <t>Unidad</t>
  </si>
  <si>
    <t>DATOS</t>
  </si>
  <si>
    <t>VARIABLES</t>
  </si>
  <si>
    <t>II TRIMESTRE</t>
  </si>
  <si>
    <t>III TRIMESTRE</t>
  </si>
  <si>
    <t>Responsable</t>
  </si>
  <si>
    <t>IV TRIMESTRE</t>
  </si>
  <si>
    <t>(% cobertura S359 + %cobertura S11 + % cobertura sPro) / N * 100</t>
  </si>
  <si>
    <t>Cobertura S11</t>
  </si>
  <si>
    <t>Cobertura SPRO</t>
  </si>
  <si>
    <t>Cobertura S359</t>
  </si>
  <si>
    <t>NM</t>
  </si>
  <si>
    <t># Submissions (a partir de 2017)</t>
  </si>
  <si>
    <t xml:space="preserve">Nuevos negocios / Total negocios del año  </t>
  </si>
  <si>
    <t>Clientes nuevos / Total clientes del año</t>
  </si>
  <si>
    <t>Nuevos negocios (Acum)</t>
  </si>
  <si>
    <t>Total negocios (Acum)</t>
  </si>
  <si>
    <t>Clientes nuevos (Acum)</t>
  </si>
  <si>
    <t>Total clientes (Acum(</t>
  </si>
  <si>
    <t>Propuestas convertidas en negocio</t>
  </si>
  <si>
    <t>Total propuestas elaboradas</t>
  </si>
  <si>
    <t>Número de propuestas convertidas en negocio/Total propuestas elaboradas</t>
  </si>
  <si>
    <t>CLIENTES</t>
  </si>
  <si>
    <t>En el 2019 el ICFES será una entidad que habrá incrementado sus ingresos en mínimo un 20% derivado de nuevos proyectos.</t>
  </si>
  <si>
    <t xml:space="preserve">Recaudo </t>
  </si>
  <si>
    <t>Total de ingresos</t>
  </si>
  <si>
    <t>Pagos de operación comercial</t>
  </si>
  <si>
    <t>Compromisos de operación comercial</t>
  </si>
  <si>
    <t>Pagos de funcionamiento</t>
  </si>
  <si>
    <t>Compromisos de funcionamiento</t>
  </si>
  <si>
    <t>Pagos de inversión</t>
  </si>
  <si>
    <t>Compromisos de inversión</t>
  </si>
  <si>
    <t>Utilidad neta</t>
  </si>
  <si>
    <t>Patrimonio</t>
  </si>
  <si>
    <t>Valorización</t>
  </si>
  <si>
    <t>EBITDA</t>
  </si>
  <si>
    <t>Ventas</t>
  </si>
  <si>
    <t>4. Optimizar los procesos misionales</t>
  </si>
  <si>
    <t>Rango de error modelo 3PL</t>
  </si>
  <si>
    <t>Rango de error modelo Rach</t>
  </si>
  <si>
    <t># de establecimientos con resultados de pruebas metodologia SAE</t>
  </si>
  <si>
    <t># de establecimientos proyectados  con aplicación de prueba 3579</t>
  </si>
  <si>
    <t>Número de días del proceso de adquisición finalizado/ Número de días del proceso de adquisición proyectado</t>
  </si>
  <si>
    <t>SUB.ABAS</t>
  </si>
  <si>
    <t>Número de días del proceso de adquisición finalizado</t>
  </si>
  <si>
    <t>Número de días del proceso de adquisición proyectado</t>
  </si>
  <si>
    <t>5. Optimizar los procesos administrativos</t>
  </si>
  <si>
    <t>6. Fortalecer y posicionar el proceso de investigación</t>
  </si>
  <si>
    <t>Numero de investigaciones desarrolladas/Numero de solicitudes de archivos para desarrollar investigación</t>
  </si>
  <si>
    <t># investigaciones desarrolladas</t>
  </si>
  <si>
    <t>8. Fortalecer el uso de la tecnología</t>
  </si>
  <si>
    <t># de procesos automatizados</t>
  </si>
  <si>
    <t># de procesos por automatizar</t>
  </si>
  <si>
    <t>Pruebas soportadas tecnológicamente</t>
  </si>
  <si>
    <t>Pruebas totales aplicadas por el ICFES</t>
  </si>
  <si>
    <t># de requerimientos atendidos</t>
  </si>
  <si>
    <t># de requerimientos presentados</t>
  </si>
  <si>
    <t># de personas con gestión de desempeño</t>
  </si>
  <si>
    <t># personas capacitadas</t>
  </si>
  <si>
    <t>Total funcionarios</t>
  </si>
  <si>
    <t>Fortalecer análisis y divulgación de información relevante para grupos de interés</t>
  </si>
  <si>
    <t>Fortalecer la toma de decisiones a partir de información financiera</t>
  </si>
  <si>
    <t>Optimizar los procesos misionales</t>
  </si>
  <si>
    <t>Fortalecer el uso de la tecnología</t>
  </si>
  <si>
    <t>Retroalimentación de pruebas y resultados (Información MEN)</t>
  </si>
  <si>
    <t>Pruebas específicas para la generación de nuevos ingresos</t>
  </si>
  <si>
    <t>Esquema tarifario para las pruebas SABER del estado</t>
  </si>
  <si>
    <t xml:space="preserve">Actualización de la metodología de calificación de las pruebas de estado al modelo 3PL. </t>
  </si>
  <si>
    <t>Pruebas adapatitivas y pruebas por computador</t>
  </si>
  <si>
    <t>Gestión del conocimiento como insumo para la estabilización de pruebas</t>
  </si>
  <si>
    <t>Agenda de investigación</t>
  </si>
  <si>
    <t>Implementación de metodologia SAE para la calificación de las pruebas SABER</t>
  </si>
  <si>
    <t>Diseño e Implementación del Sistema de Gestión de Seguridad y Salud en el Trabajo</t>
  </si>
  <si>
    <t>PRISMA</t>
  </si>
  <si>
    <t>Integración de los sistemas de gestión de la institución (aplicativos)</t>
  </si>
  <si>
    <t>Implementación de SGSI para algunos procesos estratégicos</t>
  </si>
  <si>
    <t>Pruebas por computador</t>
  </si>
  <si>
    <t xml:space="preserve">OBJETIVO DE LA POLÍTICA </t>
  </si>
  <si>
    <t>RESPONSABLE</t>
  </si>
  <si>
    <t>FECHA</t>
  </si>
  <si>
    <t>PERSPECTIVA</t>
  </si>
  <si>
    <t>OBJETIVO ESTRATÉGICO</t>
  </si>
  <si>
    <t>CLIENTE</t>
  </si>
  <si>
    <t>Incursionar en nuevos mercados y ofrecer servicios de mayor valor agregado al cliente</t>
  </si>
  <si>
    <t>INCURSIONAR EN NUEVOS MERCADOS Y OFRECER SERVICIOS DE MAYOR VALOR AGREGADO AL CLIENTE</t>
  </si>
  <si>
    <t>OFICINA ASESORA DE PLANEACIÓN</t>
  </si>
  <si>
    <t>DIRECCIÓN DE EVALUACIÓN</t>
  </si>
  <si>
    <t>FORTALECER ANÁLISIS Y DIVULGACIÓN DE INFORMACIÓN RELEVANTE PARA GRUPOS DE INTERÉS</t>
  </si>
  <si>
    <t>DIRECCIÓN DE TECNOLOGÍA</t>
  </si>
  <si>
    <t>FINANCIERA</t>
  </si>
  <si>
    <t>FORTALECER LA TOMA DE DECISIONES A PARTIR DE INFORMACIÓN FINANCIERA</t>
  </si>
  <si>
    <t>PROCESOS
 INTERNOS</t>
  </si>
  <si>
    <t>OPTIMIZAR LOS PROCESOS MISIONALES</t>
  </si>
  <si>
    <t/>
  </si>
  <si>
    <t>Mejorar procesos administrativos</t>
  </si>
  <si>
    <t>MEJORAR PROCESOS ADMINISTRATIVOS</t>
  </si>
  <si>
    <t>SUBDIRECCIÓN ABASTECIMIENTOS</t>
  </si>
  <si>
    <t>Fortalecer y posicionar el proceso de investigación</t>
  </si>
  <si>
    <t>FORTALECER Y POSICIONAR EL PROCESO DE INVESTIGACIÓN</t>
  </si>
  <si>
    <t>APRENDIZAJE Y 
DESARROLLO ORGANIZACIONAL</t>
  </si>
  <si>
    <t>Generar una cultura de calidad e innovación en todos los niveles de la organización</t>
  </si>
  <si>
    <t>GENERAR UNA CULTURA DE CALIDAD E INNOVACIÓN EN TODOS LOS NIVELES DE LA ORGANIZACIÓN</t>
  </si>
  <si>
    <t>FORTALECER EL USO DE LA TECNOLOGÍA</t>
  </si>
  <si>
    <t>Atraer, retener y desarrollar el talento humano con los perfiles y competencias requeridos</t>
  </si>
  <si>
    <t>ATRAER, RETENER Y DESARROLLAR EL TALENTO HUMANO CON LOS PERFILES Y COMPETENCIAS REQUERIDOS</t>
  </si>
  <si>
    <t>SUBDIRECCIÓN DE TALENTO HUMANO</t>
  </si>
  <si>
    <t>Desarrollo estratégico de proveedores</t>
  </si>
  <si>
    <t>Por definir</t>
  </si>
  <si>
    <t>Arquitectura empresarial</t>
  </si>
  <si>
    <t>Gobernabilidad de información</t>
  </si>
  <si>
    <t xml:space="preserve">1. Elaborar el estudio de la capacidad intalada del ICFES para fortalecer la produccción de su quehacer en el marco de la cadena de valor y la planeación estratégica para optimizar los servicios e ingresos. </t>
  </si>
  <si>
    <t xml:space="preserve">2. Diseñar el portafolio de productos del ICFES involucrando a las áreas misionales mediante la recolección de insumos tecnicos requeridos. </t>
  </si>
  <si>
    <t>3. Identificar el mercado objetivo del ICFES con base en el portafolio de productos para la consecución de nuevos clientes</t>
  </si>
  <si>
    <t>4. Diseñar la estrategia de mercadeo del ICFES a partir del portafolio de productos definido para la consecución de nuevos clientes.</t>
  </si>
  <si>
    <t xml:space="preserve">5. Conseguir nuevos clientes de acuerdo con el mercado objetivo identificado para incrementar el 20% de los ingresos del ICFES por nuevos proyectos. </t>
  </si>
  <si>
    <t>PROYECTO ESTRATÉGICO</t>
  </si>
  <si>
    <t>JUSTIFICACÓN DEL AVANCE</t>
  </si>
  <si>
    <t>META PROPUESTA</t>
  </si>
  <si>
    <t>RESULTADO ALCANZADO</t>
  </si>
  <si>
    <t>INICIO</t>
  </si>
  <si>
    <t>FIN</t>
  </si>
  <si>
    <t>Producir y actualizar reportes de resultados de las evaluaciones que realiza el Icfes a nivel nacional, por ETC y por establecimiento si se requiere.</t>
  </si>
  <si>
    <t>Producir y actualizar reportes de resultados de factores asociados a nivel nacional, por ETC y por establecimiento.</t>
  </si>
  <si>
    <t>Diseñar y desarrollar el nuevo estudio principal de factores asociados (estudiantes, docentes, directivos)</t>
  </si>
  <si>
    <t>Revisar la prueba de acciones y actitudes ciudadanas  y re plantear los informes de resultados</t>
  </si>
  <si>
    <t>Diseño e implementación de la estrategia de divulgación.</t>
  </si>
  <si>
    <t>Fortalecer la producción de guías de uso e interpretación de resultados</t>
  </si>
  <si>
    <t>Fortalecer la producción anual de informes nacionales de resultados</t>
  </si>
  <si>
    <t>Diseñar y producir nuevos reportes agregados anuales por ETC con el listado de todos los colegios adscritos a cada Secretaría de Educación, incluyendo recomendaciones de política (Saber 11 y Saber 359, comparando comparables y clasificación de planteles).</t>
  </si>
  <si>
    <t>Fortalecer la producción de información sobre  las características y resultados de la evaluación para padres de familia y estudiantes</t>
  </si>
  <si>
    <t>Desarrollar informes y material audiovisual sobre la calificación</t>
  </si>
  <si>
    <t>Desarrollar una plataforma de ítems liberados con comentarios pedagógicos</t>
  </si>
  <si>
    <t>Desarrollar un curso virtual de interpretación de resultados institucionales para docentes y directivos</t>
  </si>
  <si>
    <t>Desarrollar talleres y recursos audiovisuales de interpretación de resultados dirigido a padres de familia</t>
  </si>
  <si>
    <t>Desarrollar talleres y recursos audiovisuales de interpretación de resultados dirigido a estudiantes</t>
  </si>
  <si>
    <t>Identificar referentes internacionales de buenas prácticas de uso de resultados</t>
  </si>
  <si>
    <t>Realizar el intercambio de buenas prácticas con dos experiencias destacadas a nivel internacional.</t>
  </si>
  <si>
    <t>1. Fortalecer el análisis de información de los resultados y factores asociados a la calidad de la educación para identificar elementos diferenciadores en el proceso educativo.</t>
  </si>
  <si>
    <t>2.  Producir información de interés, clara y pertinente para los diferentes públicos objetivos para incentivar la toma de decisiones y la construccion de planes de mejoramiento</t>
  </si>
  <si>
    <t>3. Diseñar y desarrollar estrategias alternativas para llegar a todos los grupos de interes</t>
  </si>
  <si>
    <t>4. Intercambiar experiencias de buenas prácticas internacionales sobre interpretación y uso de resultados de pruebas estandarizadas para fortalecer la capacidad de reacción ante las necesidades de divulgación</t>
  </si>
  <si>
    <t>Contratar una consultoría para el levantamiento de la capacidad instalada.</t>
  </si>
  <si>
    <t>Contrastar el informe de capacidad instalada versus los procedimientos internos.</t>
  </si>
  <si>
    <t>Redefinir los procedimientos de acuerdo a las recomendaciones del estudio de capacidad instalada.</t>
  </si>
  <si>
    <t>Construir una base de datos con el listado de los productos y servicios que el ICFES a ofrecido a lo largo de los últimos seis años.</t>
  </si>
  <si>
    <t>Evaluar los productos y servicios históricos a través de herramientas de gerencia como la Matriz GE, para establecer los servicios y productos estratégicos y contribuyan a la generación de ingresos.</t>
  </si>
  <si>
    <t>Elaborar un portafolio de servicios y productos con el resultado de la herramienta Implementada para el análisis.</t>
  </si>
  <si>
    <t>Taller de revisión y aprobación</t>
  </si>
  <si>
    <t>Presentación portafolio final a los directivos.</t>
  </si>
  <si>
    <t>Hacer una caracterización de los clientes actuales e históricos para definir clientes potenciales.</t>
  </si>
  <si>
    <t>Hacer un análisis de sectores económicos para determinar clientes potenciales.</t>
  </si>
  <si>
    <t>Hacer un estudio de mercado.</t>
  </si>
  <si>
    <t>Trabajo del área comercial  para  la consecución de nuevos negocios</t>
  </si>
  <si>
    <t>Análisis de la competencia (comercial y mercadeo)</t>
  </si>
  <si>
    <t>Detección de necesidades de los clientes actuales y potenciales (para desarrollar nuevos productos)</t>
  </si>
  <si>
    <t>Diseñar una estrategia de mercadeo enfocada a los clientes actuales y los nuevos clientes</t>
  </si>
  <si>
    <t>Implementación de una campaña de mercadeo para consecución de nuevos clientes.</t>
  </si>
  <si>
    <t>1. Establecer el costo optimo por proceso de la cadena de valor de las pruebas de estado, para definir el valor real de producción.</t>
  </si>
  <si>
    <t>2. Elaborar un lineamiento de fijación de tarifas de las pruebas de estado que incorpore análisis microeconómico y social para determinar las tarifas finales de aplicación de pruebas.</t>
  </si>
  <si>
    <t xml:space="preserve">3. Construir la estructura de PYG de las pruebas de estado a partir de información financiera histórica y real para establecer los rangos de utilidad operacional y de resultado final. </t>
  </si>
  <si>
    <t xml:space="preserve">4. Formalizar las tarifas de las pruebas de estado como resultado del nuevo esquema de fijación tarifaria. </t>
  </si>
  <si>
    <t xml:space="preserve">Identificar y evaluar las actividades de los procesos que hacen parte de la cadena de valor. </t>
  </si>
  <si>
    <t>Establecer el costo real de las actividades de los procesos de la cadena de valor.</t>
  </si>
  <si>
    <t>Definir los óptimos económicos de cada una de las actividades de los procesos de la cadena de valor identificadas.</t>
  </si>
  <si>
    <t xml:space="preserve">Analizar las utilidades finales y operacionales arrojadas por PYG por prueba de estado. </t>
  </si>
  <si>
    <t>Realizar el análisis microeconómico para cada una de las pruebas de estado.</t>
  </si>
  <si>
    <t>Levantamiento de la ejecución financiera real de las pruebas.</t>
  </si>
  <si>
    <t xml:space="preserve">Socializar el esquema de tarifa de las pruebas de estado con asociaciones de educación públicas y privadas. </t>
  </si>
  <si>
    <t>Levantar una línea base socioeconómica de la población aplicante por cada una de la pruebas para los últimos tres años.</t>
  </si>
  <si>
    <t xml:space="preserve">Construir dos PYG, uno por cada prueba de estado. </t>
  </si>
  <si>
    <t xml:space="preserve">Resolución con los lineamientos de fijación tarifaria. </t>
  </si>
  <si>
    <t>Ajustar los puntos de SMLVD actuales de acuerdo al resultado del esquema tarifario</t>
  </si>
  <si>
    <t>1. Implementar los procesos que permitan la calibración y posterior calificación de las pruebas de Estado con el modelo 3pl.</t>
  </si>
  <si>
    <t xml:space="preserve">2. Generar nuevos mecanismos para el análisis de los ITEMS en las diferentes pruebas, que permitan determinar  el comportamiento de los instrumentos. - para todos los periodos y pruebas. </t>
  </si>
  <si>
    <t>3. Realizar las pruebas piloto para  los proceso de calibración y calificación de la pruebas de estado.</t>
  </si>
  <si>
    <t>4. Evaluar las estrategias para validar que  los resultados obtenidos con la nueva metodología de calificación sean comparables con la metodología de Rasch.</t>
  </si>
  <si>
    <t>5. Aplicar la metodología 3PL en las pruebas que se apliquen hasta el año 2026 cumpliendo con el Acuerdo sobre comparabilidad.</t>
  </si>
  <si>
    <t>Hacer el scripts para organizar estructura de carpetas</t>
  </si>
  <si>
    <t>Buscar convergencias de modelos</t>
  </si>
  <si>
    <t>Ajustar  los scripts de calibración de cada prueba de Estado.</t>
  </si>
  <si>
    <t>Generar scripts de calificación de las pruebas de estado.</t>
  </si>
  <si>
    <t>Obtener la equiparación de resultados entre la muestra</t>
  </si>
  <si>
    <t>Generar el producto para sistemas</t>
  </si>
  <si>
    <t>Generar el prototipo interfaz de usuario</t>
  </si>
  <si>
    <t>Definir los requerimientos de la interfaz</t>
  </si>
  <si>
    <t>Realizar el diseño de programación orientada a objetos, para los diferentes análisis</t>
  </si>
  <si>
    <t xml:space="preserve">Implementar el diseño de objetos. </t>
  </si>
  <si>
    <t>Generar el reporte HTML</t>
  </si>
  <si>
    <t xml:space="preserve">Definir estructura de almacenamiento de los reportes. </t>
  </si>
  <si>
    <t xml:space="preserve">Correr los nuevos procesos de calibración y  calificación sobre las aplicaciones previas al 2016. </t>
  </si>
  <si>
    <t xml:space="preserve">Correr los nuevos procesos de calibración y  calificación sobre las aplicaciones posteriores a 2016-2, a 2017. </t>
  </si>
  <si>
    <t xml:space="preserve">Extraer los resultados  de las nuevas calificaciones y analizarlos  retrospectivamente. </t>
  </si>
  <si>
    <t>Depurar la base de datos</t>
  </si>
  <si>
    <t xml:space="preserve">Evaluar las diferencias en composición </t>
  </si>
  <si>
    <t>En Saber 11 para la prueba de ingles requiere generar los puntos de corte</t>
  </si>
  <si>
    <t>En Saber 11 para la prueba de ingles requiere calcular habilidades con método 3PL</t>
  </si>
  <si>
    <t xml:space="preserve">En Saber 11 para la prueba de ingles requiere generar la equiparación. </t>
  </si>
  <si>
    <t xml:space="preserve">Equiparar los resultados en composición. </t>
  </si>
  <si>
    <t>Aplicación de la metodología  3pl de forma periódica en la pruebas de Estado.</t>
  </si>
  <si>
    <t xml:space="preserve">Construir la base de datos  con los resultados de calificación de las pruebas de Estado hasta el 2026. </t>
  </si>
  <si>
    <t>DIRECCIÓN DE EVALUACIÓN - SUBDIRECCIÓN ANÁLISIS Y DIVULGACIÓN</t>
  </si>
  <si>
    <t>DIRECCIÓN DE EVALUACIÓN - SUBDIRECCIÓN DE ESTADÍSTICA</t>
  </si>
  <si>
    <t>1. Realizar una fundamentación conceptual técnica y tecnológica sobre los alcances, y las limitaciones de implementar pruebas adaptativas en el país.</t>
  </si>
  <si>
    <t>Hacer un estudio de mercado que evalué la pertinencia del producto en evaluaciones regulares y aquellas que se generen por demanda.</t>
  </si>
  <si>
    <t>Evaluación técnica (talento humano, hardware y software requeridos para la implementación del sistema)</t>
  </si>
  <si>
    <t>Definición de la población objetivo en el entorno, educativo, profesional y privado del país.</t>
  </si>
  <si>
    <t xml:space="preserve">2. Desarrollar con base en los impactos y las oportunidades obtenidas en la fundamentación técnica y tecnológica el diseño de una plataforma que articule los procesos para llevar a cabo pruebas adaptativas.  </t>
  </si>
  <si>
    <t>Desarrollo de las estrategias de divulgación y mercado del (los) productos.</t>
  </si>
  <si>
    <t>Convocatoria y selección del equipo profesional del proyecto; Diseño e implementación del centro de información de pruebas adaptativas.</t>
  </si>
  <si>
    <t>Socialización interna y externa del proyecto objetivos e impacto</t>
  </si>
  <si>
    <t xml:space="preserve">3. Implementar un plan de mejora del banco de ítems del Instituto atendiendo a las necesidades resultado de la fundamentación conceptual técnica y tecnológica. </t>
  </si>
  <si>
    <t>Implementar un equipo de trabajo especial para el desarrollo de ítems adaptativos e interactivos</t>
  </si>
  <si>
    <t>4. Desarrollar un estudio de mercado sobre los exámenes que son susceptibles de certificar por parte del Instituto y que no hacen parte de las pruebas misionales.</t>
  </si>
  <si>
    <t>Implementar estrategias de divulgación de certificaciones ICFES para las disciplinas que así lo requieran.</t>
  </si>
  <si>
    <t xml:space="preserve">5. Realizar una fundamentación técnica y tecnológica de los exámenes o pruebas que son susceptibles de ser acreditadas por el Instituto con base en los resultados del estudio de mercado. </t>
  </si>
  <si>
    <t>6. Establecer los alcances de un assessment center que permita aplicar las pruebas o exámenes que pueda certificar el Instituto.</t>
  </si>
  <si>
    <t>Con base en estudios de mercado, población objetivo y evaluación costo beneficio; establece puntos ASI (Assesment Center Institucional) en las ciudades capitales que así lo demanden.</t>
  </si>
  <si>
    <t xml:space="preserve">7. Posicionar al Icfes como entidad lider en procesos de evaluación de competencias con innovaciones tecnológicas en los procesos de aplicación de pruebas nacionales con posibilidades de escalar esa imagen internacionalmente. </t>
  </si>
  <si>
    <t>Divulgación, socialización, campañas de publicidad, acercamiento a la comunidad, participación ciudadana, talleres que posicionen al ICFES como referente de evaluación en educación.</t>
  </si>
  <si>
    <t>Sin definir</t>
  </si>
  <si>
    <t xml:space="preserve">1. Elaborar un inventario de la información relacionada con marcos de referencia y especificaciones de prueba para los procesos de diseño de los últimos 10 años. </t>
  </si>
  <si>
    <t>Definición de los objetos que integraran ese inventario de marcos y especificaciones.</t>
  </si>
  <si>
    <t>Recolección persona a persona a cargo de las diferentes pruebas y documentos.</t>
  </si>
  <si>
    <t>2. Clasificar, organizar y depurar la información relacionada con marcos de referencia y especificaciones de prueba para la construcción de la línea base del proceso de diseño.</t>
  </si>
  <si>
    <t>Identificación y clasificación de documentos varios relacionados con la elaboración y definición de marcos y especificaciones.</t>
  </si>
  <si>
    <t>Conocimiento de procesos previos de construcción y validación de marcos y especificaciones.</t>
  </si>
  <si>
    <t>3. Identificación de  buenas prácticas y lecciones aprendidas relacionadas con marcos de referencia y especificaciones de prueba para el proceso de diseño.</t>
  </si>
  <si>
    <t xml:space="preserve">Levantamiento de información según lineamientos definidos para identificar buenas practicas y lecciones aprendidas. </t>
  </si>
  <si>
    <t>Contraste, análisis y evaluación de los procesos identificados en el período definido para análisis.</t>
  </si>
  <si>
    <t>Propuesta de buenas prácticas como aprendizaje para futuras elaboraciones de marcos de referencia y especificaciones.</t>
  </si>
  <si>
    <t xml:space="preserve">4. Definir la estructura del sistema de información que permita optimizar los procesos de diseños de pruebas. </t>
  </si>
  <si>
    <t>Definición de componentes del sistema a partir de las fortalezas y debilidades de los procesos identificados según experiencias de funcionarios.</t>
  </si>
  <si>
    <t>Conocimiento de experiencias de otros organismos semejantes para identificar mejores opciones.</t>
  </si>
  <si>
    <t>Construcción y puesta en operación del sistema de información.</t>
  </si>
  <si>
    <t>5. Diseñar protocolos de funcionamiento del proceso de diseño de pruebas como insumo para el proceso de induccción y reinduccción.</t>
  </si>
  <si>
    <t>Propuesta de diseño de ajustes o mejoras a los procesos de diseño de pruebas.</t>
  </si>
  <si>
    <t>Definición de protocolos de control de calidad y seguimiento.</t>
  </si>
  <si>
    <t xml:space="preserve">Diseño de pruebas de acuerdo con los protocolos. </t>
  </si>
  <si>
    <t>1. Definir el diseño muestral óptimo a implementar en la muestra de control el cual conllevará a tener resultados óptimos empleando la metodología SAE.</t>
  </si>
  <si>
    <t>Propuesta de cambio de diseño muestral para la selección de establecimiento de la muestra control.</t>
  </si>
  <si>
    <t>2. Desarrollar el conjunto de programas de cómputo necesarios para realizar la calificación de las pruebas SABER  3°, 5°, 7° y 9°.</t>
  </si>
  <si>
    <t>Consolidar librería en el software estadístico R.</t>
  </si>
  <si>
    <t>Consolidar los manuales de implementación de la metodología para los usuarios internos de la subdirección de estadística.</t>
  </si>
  <si>
    <t xml:space="preserve">3. Elaborar los manuales y documentos que permitan dar a conocer la metodología SAE a los miembros internos y externos al ICFES que hacen uso de la información publicada por este organismo. </t>
  </si>
  <si>
    <t>Proponer la metodología SAE que permita el cálculo de los niveles de desempeño.</t>
  </si>
  <si>
    <t xml:space="preserve">4. Hacer entrega a la subdirección de Estadística de los recursos necesarios que permita la implementación de la calificación mediante SAE de forma eficiente en cuanto al tiempo y la calidad de los resultados. </t>
  </si>
  <si>
    <t>Divulgación y capacitación de la metodología propuesta en la subdirección de estadística.</t>
  </si>
  <si>
    <t>5. Realizar la actualización permanente de los documentos y programas de cómputo que permitan que la vigencia de la calificación sea mediante la metodología SAE.</t>
  </si>
  <si>
    <t>Consolidar el sistema de calificación por SAE para el sistema rotativo de presentación de la prueba.</t>
  </si>
  <si>
    <t>1. Establecer lineamientos y politicas enfocadas en optimizar la contratación y supervisión  para la supervision de contratos.</t>
  </si>
  <si>
    <t>Implementar manual de supervisión</t>
  </si>
  <si>
    <t>Actualizar procedimientos del subproceso de abastecimiento.</t>
  </si>
  <si>
    <t>2. Optimizar tiempos de operación en la gestion contractual.</t>
  </si>
  <si>
    <t>Realizar diagnostico del estado actual de la estrategia de proveedores</t>
  </si>
  <si>
    <t>3. Fortalecer los niveles de servicios con las areas del instituto.</t>
  </si>
  <si>
    <t>Optimizar los flujos del proceso contractual del ERP</t>
  </si>
  <si>
    <t>1. Consolidar un equipo de investigadores con formación de posgrado y con experiencia en temas relacionados con evaluación y educación.</t>
  </si>
  <si>
    <t>2. Crear un grupo de investigacion reconocido en Colciencias y que sea un referente en la investigación de frontera sobre calidad de la educación y su evaluación.</t>
  </si>
  <si>
    <t>Construcción de bases de datos para el desarrollo de los proyectos de investigación</t>
  </si>
  <si>
    <t>Definición de líneas de investigación relevantes</t>
  </si>
  <si>
    <t>Revisión de literatura nacional e internacional</t>
  </si>
  <si>
    <t>4. Apoyar a la comunidad academica con investigaciones, informes y publicaciones verídicas y de calidad.</t>
  </si>
  <si>
    <t>Socialización de los resultados de los proyectos de investigación</t>
  </si>
  <si>
    <t>OFICINA GESTIÓN PROYECTOS DE INVESTIGACIÓN</t>
  </si>
  <si>
    <t>2. Estructurar la solución técnica y establecer la complejidad técnica de la solución y necesidades funcionales. (Realizar los análisis técnicos correspondientes para definir lineamientos y tiempos de construcción)</t>
  </si>
  <si>
    <t>Revisión de arquitectura</t>
  </si>
  <si>
    <t xml:space="preserve">Estimación del Backlog </t>
  </si>
  <si>
    <t>Pruebas de concepto de soluciones técnicas</t>
  </si>
  <si>
    <t>Implementación de componentes de arquitectura</t>
  </si>
  <si>
    <t>3. Ejecutar el proceso de desarrollo para las necesidades funcionales definidas. (describir actividades antes,durante y después)</t>
  </si>
  <si>
    <t>Planeación de tareas por historia de usuarios</t>
  </si>
  <si>
    <t xml:space="preserve">Planeación de los sprint </t>
  </si>
  <si>
    <t>Construcción del sprint</t>
  </si>
  <si>
    <t xml:space="preserve">Ejecución de pruebas unitarias del sprint </t>
  </si>
  <si>
    <t>Ejecución de pruebas funcionales del sprint</t>
  </si>
  <si>
    <t>Ejecución de pruebas no funcionales del sprint</t>
  </si>
  <si>
    <t>Realizar aseguramiento de calidad del sprint</t>
  </si>
  <si>
    <t>Realizar demo del sprint</t>
  </si>
  <si>
    <t>Realizar retrospectiva del sprint</t>
  </si>
  <si>
    <t>Revisión de arquitectura del sprint</t>
  </si>
  <si>
    <t>Configuración de ambientes</t>
  </si>
  <si>
    <t xml:space="preserve">4. Poner en producción las funcionalidades construidas para el sistema. </t>
  </si>
  <si>
    <t>Determinar versión de producción</t>
  </si>
  <si>
    <t>Elaborar material de entrenamiento (manuales, guías, etc.)</t>
  </si>
  <si>
    <t>Entregar funcionalidad a operación</t>
  </si>
  <si>
    <t xml:space="preserve">5. Socializar con actores involucrados las funcionalidades puestas en producción. </t>
  </si>
  <si>
    <t>Capacitar a los usuarios finales</t>
  </si>
  <si>
    <t>Capacitar a la mesa de ayuda</t>
  </si>
  <si>
    <t>Socializar material de entrenamiento (divulgación, envío de correos, publicación en portales, etc.)</t>
  </si>
  <si>
    <t>1. Identificar las necesidades y requerimientos de los procesos de la cadena de valor para automatizar las actividades importantes en el sistema.</t>
  </si>
  <si>
    <t>Identificación de funcionalidades mediante reuniones con líderes</t>
  </si>
  <si>
    <t>Identificación de controles de cambio</t>
  </si>
  <si>
    <t>Validación del proceso de negocio</t>
  </si>
  <si>
    <t>Validación de reglas de negocio</t>
  </si>
  <si>
    <t>Definición  de historia del usuario</t>
  </si>
  <si>
    <t>1. Definir las necesidades internas que desde la entidad generen valor en procesos de intercambio de información.</t>
  </si>
  <si>
    <t>Entrevistas responsables de sistemas TI y subprocesos del ICFES</t>
  </si>
  <si>
    <t>2. Implementar la automatización de todos los procesos que hacen parte del proyecto de interoperabilidad de manera que garantice la eficiencia del uso de la información y consumo de la misma de una manera confiable  y oportuna.</t>
  </si>
  <si>
    <t>Estrategía e implementación de integración interna</t>
  </si>
  <si>
    <t>Implementación solución interoperabilidad</t>
  </si>
  <si>
    <t>3. Construir una solución arquitectural que permita realizar los proceso de integración entre los diferentes sistemas de la entidad cumpliento lineamientos de Mintic.</t>
  </si>
  <si>
    <t>Diagnóstico inicial y análisis de integración</t>
  </si>
  <si>
    <t>Mapa Situación actual integración interna ICFES</t>
  </si>
  <si>
    <t>Mapa ideal integración interna ICFES</t>
  </si>
  <si>
    <t>Pruebas de concepto soluciones de integración</t>
  </si>
  <si>
    <t xml:space="preserve">Realizar entrevistas </t>
  </si>
  <si>
    <t>Realizar análisis estadístico de datos</t>
  </si>
  <si>
    <t>Elaborar el diagnóstico de nivel de madurez</t>
  </si>
  <si>
    <t>Revisar la estrategia actual de la entidad</t>
  </si>
  <si>
    <t>Analizar el modelo de gobierno de TI de la organización</t>
  </si>
  <si>
    <t>Validar la gestión de información (datos)</t>
  </si>
  <si>
    <t>Documentar la arquitectura actual de sistemas de información</t>
  </si>
  <si>
    <t>Documentar la situación actual de la gestión de infraestructura (servidores y conectividad)</t>
  </si>
  <si>
    <t xml:space="preserve">Analizar la estrategia de divulgación de los servicios de TI de la entidad </t>
  </si>
  <si>
    <t>Definir el modelo de estrategia deseada de la entidad</t>
  </si>
  <si>
    <t>Estructurar el modelo de gobierno de TI de la organización</t>
  </si>
  <si>
    <t>Proponer la arquitectura deseada para la gestión de información (datos)</t>
  </si>
  <si>
    <t>Documentar la arquitectura deseada de sistemas de información</t>
  </si>
  <si>
    <t>Documentar la situación deseada de la gestión de infraestructura (servidores y conectividad)</t>
  </si>
  <si>
    <t xml:space="preserve">Definir la estrategia de uso y apropiación de los servicios de TI de la entidad </t>
  </si>
  <si>
    <t>Identificar las iniciativas requeridas para alcanzar las metas planteadas en la arquitectura objetivo en cada uno de los dominios del marco de referencia.</t>
  </si>
  <si>
    <t>Definir el mapa de ruta que consta de los proyectos de TI.</t>
  </si>
  <si>
    <t>1. Definir el nivel de madurez de la gestión de TI en el ICFES</t>
  </si>
  <si>
    <t>2. Definir la Situación Actual (AS IS) de la entidad</t>
  </si>
  <si>
    <t>3. Definir la Situación Objetivo (TO BE) de la entidad</t>
  </si>
  <si>
    <t>4. Realizar análisis de brecha teniendo en cuenta los lineamientos del marco de referencia para alcanzar la situación deseada</t>
  </si>
  <si>
    <t>1. Integrar el Sistema de Gestión de Seguridad de la Información con el Sistema de Calidad del ICFES.</t>
  </si>
  <si>
    <t>Elaborar las propuestas de integración de los procedimientos de calidad que sean comunes al sistema de gestión de seguridad de la información</t>
  </si>
  <si>
    <t>Actualizar el manual de sistemas integrados de gestión</t>
  </si>
  <si>
    <t>Divulgar la integración generada</t>
  </si>
  <si>
    <t>2. Elaborar políticas, procedimientos, guías, normas, manuales y demás documentos necesarios para la gestión del sistema de seguridad de la información.</t>
  </si>
  <si>
    <t>Elaborar, actualizar, aprobar y divulgar las políticas de seguridad de la información</t>
  </si>
  <si>
    <t>Elaborar y actualizar los procedimientos mínimos requeridos de seguridad de la información</t>
  </si>
  <si>
    <t>3. Cumplir con los lineamientos de Gobierno en Línea y la normatividad Legal.</t>
  </si>
  <si>
    <t>Realizar revisiones del cumplimiento de los lineamientos del modelo de seguridad y privacidad de la información de Gobierno en Línea</t>
  </si>
  <si>
    <t xml:space="preserve">Realizar la implementación de recomendaciones de acuerdo al modelo de seguridad y privacidad de la información </t>
  </si>
  <si>
    <t xml:space="preserve">Reportar el cumplimiento de acuerdo al modelo de seguridad y privacidad de la información </t>
  </si>
  <si>
    <t>1. Definir aplicaciones que serán realizadas de manera electrónica en el año.</t>
  </si>
  <si>
    <t>Identificación de aplicaciones a realizar</t>
  </si>
  <si>
    <t>Definición de modalidades a utilizar en cada una de las aplicaciones</t>
  </si>
  <si>
    <t>2. Preparar los recursos necesarios para cubrir las pruebas electrónicas para las aplicaciones definidas.</t>
  </si>
  <si>
    <t>Definición de historias técnicas y funcionales para mejorar rendimiento de plataforma</t>
  </si>
  <si>
    <t>Modificaciones en infraestructura que permitan mejorar los tiempos de respuesta en la presentación de la prueba</t>
  </si>
  <si>
    <t>Pruebas de concepto de modificaciones</t>
  </si>
  <si>
    <t>Pruebas de carga y stress sobre las diferentes modalidades de la plataforma</t>
  </si>
  <si>
    <t>3. Llevar a cabo las pruebas electrónicas para las aplicaciones definidas.</t>
  </si>
  <si>
    <t xml:space="preserve">Socialización de manuales </t>
  </si>
  <si>
    <t>Implementar programa de capacitaciones</t>
  </si>
  <si>
    <t>Realizar visitas para validación de inventario tecnológico</t>
  </si>
  <si>
    <t>Alistamiento de infraestructura final para puesta en producción</t>
  </si>
  <si>
    <t>Alistamiento de dispositivos offline para presentación de la prueba</t>
  </si>
  <si>
    <t>Alistamiento de bases de datos correspondientes para cada modalidad</t>
  </si>
  <si>
    <t>4. Entregar los resultados de las pruebas electrónicas realizadas.</t>
  </si>
  <si>
    <t>Definir las historias de usuario correspondientes a la entrega de resultados</t>
  </si>
  <si>
    <t>Implementar y probar las funcionalidades definidas</t>
  </si>
  <si>
    <t>Consolidar resultados de las pruebas</t>
  </si>
  <si>
    <t>Procesar los strings de respuesta de acuerdo a las tipologías definidas</t>
  </si>
  <si>
    <t>Entregar los resultados al área correspondiente</t>
  </si>
  <si>
    <t>5. Identificar funcionalidades que apoyen la gestión de la prueba electrónica .</t>
  </si>
  <si>
    <t>Definir las épicas por cada componente</t>
  </si>
  <si>
    <t>Planeación de Sprint para cubrir las funcionalidades</t>
  </si>
  <si>
    <t>Especificar las historias de usuario</t>
  </si>
  <si>
    <t>Crear y priorizar el backlog</t>
  </si>
  <si>
    <t>6. Desarrollar las funcionalidades identificadas como apoyo a la gestión de la prueba electrónica.</t>
  </si>
  <si>
    <t>Desarrollar las funcionalidades en los Sprint definidos</t>
  </si>
  <si>
    <t>Definir los modelos de datos para cada uno de los aplicativos que se definan para cubrir las funcionalidades</t>
  </si>
  <si>
    <t>Adelantar reunión de DEMO para cada sprint</t>
  </si>
  <si>
    <t>Adelantar reunión de retrospectiva para cada sprint</t>
  </si>
  <si>
    <t>7. Realizar pruebas a las aplicaciones identificadas como apoyo a la gestión de la prueba electrónica.</t>
  </si>
  <si>
    <t>Ejecución de pruebas unitarias para las funcionalidades definidas</t>
  </si>
  <si>
    <t>Ejecución de pruebas funcionales</t>
  </si>
  <si>
    <t>Ejecución de pruebas de carga y stress para las funcionalidades definidas</t>
  </si>
  <si>
    <t>8. Poner en producción las aplicaciones identificadas como apoyo a la gestión de la prueba electrónica.</t>
  </si>
  <si>
    <t>Elaboración de manuales para las funcionalidades definidas</t>
  </si>
  <si>
    <t>Preparar infraestructura que soporte la cantidad de usuarios por aplicación</t>
  </si>
  <si>
    <t>Sincronizar los ambientes de base de datos de ambiente desarrollo y productivo</t>
  </si>
  <si>
    <t>1. Realizar el diagnóstico (situación actual) de la cadena de suministro de información al interior del instituto.</t>
  </si>
  <si>
    <t>Identificar las relaciones entre los sistemas de información y el mapa de procesos del ICFES con los dueños de cada uno</t>
  </si>
  <si>
    <t xml:space="preserve">Definir los dominios para cada uno de los elementos identificados </t>
  </si>
  <si>
    <t>Establecer el nivel de madurez de cada uno de los dominios</t>
  </si>
  <si>
    <t>2. Determinar la situación deseada para el instituto en términos de gobierno de información por un periodo de 4 años.</t>
  </si>
  <si>
    <t>Definir el nivel de madurez de la información al cual se quiere llegar con los dueños de los procesos</t>
  </si>
  <si>
    <t>Determinar los proyectos que se deben implementar para llegar a ese nivel de madurez</t>
  </si>
  <si>
    <t>3. Definir el modelo de gobierno de la información que permita cerrar la brecha entre la situación actual y la situación deseada.</t>
  </si>
  <si>
    <t>Definir la línea base de calidad de los datos</t>
  </si>
  <si>
    <t>Elaborar un documento de lineamientos de gobernabilidad de la información</t>
  </si>
  <si>
    <t>Definir el comité de gestión de la gobernabilidad de la información</t>
  </si>
  <si>
    <t>Definir las métricas y su manejo</t>
  </si>
  <si>
    <t>Definir los custodios y dueños de la información</t>
  </si>
  <si>
    <t>Definir el ciclo de vida de los proyectos</t>
  </si>
  <si>
    <t>4. Implementar el modelo de gobierno de la información.</t>
  </si>
  <si>
    <t>Implementar los lineamientos de gobierno de la información</t>
  </si>
  <si>
    <t xml:space="preserve">Realizar actividades de gestión del cambio </t>
  </si>
  <si>
    <t>Actualizar la documentación del sistema de gobierno</t>
  </si>
  <si>
    <t>1. Realizar el diagnostico de la situacion actual del Sistema de Gestión de Seguridad y Salud en el Trabajo (SGSST) en la entidad.</t>
  </si>
  <si>
    <t>Diagnostico  Sistema de seguridad y salud en el trabajo.</t>
  </si>
  <si>
    <t>Planeación Estratégica:  Politicas, objetivos y metas en seguridad y salud en el trabajo.</t>
  </si>
  <si>
    <t>Identificación de peligros y valoración del riesgo, determinación de controles, identificación de aspectos, valoración de impactos.</t>
  </si>
  <si>
    <t>Identificación de requisitos legales aplicables.</t>
  </si>
  <si>
    <t>2. Diseñar y ajustar herramientas, como procedimientos que contribuyan a la implementavcion y mejoramiento del SGSST.</t>
  </si>
  <si>
    <t>Programas de gestión de riesgos - Programa de gestión en seguridad y salud en el trabajo.</t>
  </si>
  <si>
    <t>Responsabilidades y autoridades, comunicación participación, toma de conciencia.</t>
  </si>
  <si>
    <t>Control operacional, preparación y respuesta ante emergencias.</t>
  </si>
  <si>
    <t xml:space="preserve">3. Realizar la implementacion del nuevo SGSST y formular el nuevo SGSST a partir del diagnóstico. </t>
  </si>
  <si>
    <t>Acciones correctivas, preventivas y oportunidades de mejora.</t>
  </si>
  <si>
    <t>Medición y seguimiento, implementación de acciones.</t>
  </si>
  <si>
    <t>Auditoria Interna.</t>
  </si>
  <si>
    <t>Sostenibilidad del SGSST.</t>
  </si>
  <si>
    <t>OBJETIVOS ESPECÍFICOS DEL PROYECTO  
(De acuerdo a la ficha técnica)</t>
  </si>
  <si>
    <t>ACTIVIDAD
(De acuerdo a la ficha técnica)</t>
  </si>
  <si>
    <t>GESTIÓN ESTRATÉGICA (BSC)</t>
  </si>
  <si>
    <t>SEGUIMIENTO PROYECTOS ESTRATÉGICOS A 31 DE DICIEMBRE DE 2016</t>
  </si>
  <si>
    <t>SEGUIMIENTO INDICADORES ESTRATÉGICOS A 31 DE DICIEMBRE DE 2016</t>
  </si>
  <si>
    <t>A través de la resolución 474 de 2015 se adopto el manual de supervisión e interventoría el cual fue divulgado a todos los directores y subdirectores de la entidad</t>
  </si>
  <si>
    <t xml:space="preserve">Se realizó reorganización de subprocesos y actualización de los procedimientos propios de la gestión contractual </t>
  </si>
  <si>
    <t>Actualmente se cuenta con base de datos de proveedores, se proyecta realizar una clasificación de los mismos de acuerdo con el impacto que estos tienes con los procesos misionales de la entidad.</t>
  </si>
  <si>
    <t>N/A</t>
  </si>
  <si>
    <t>Actualmente se encuentra en proceso de parametrización el nuevo ERP, incluyendo mejoras a los flujos de procesos</t>
  </si>
  <si>
    <t>Se realizó el scripts para organizar estructura de carpetas</t>
  </si>
  <si>
    <t>Se realizó la  convergencias de modelos</t>
  </si>
  <si>
    <t>Se ajustaron  los scripts de calibración de cada prueba de Estado.</t>
  </si>
  <si>
    <t>Se elaboraron los scripts de calificación de las pruebas de estado.</t>
  </si>
  <si>
    <t>se optuvo  la equiparación de resultados entre la muestra.</t>
  </si>
  <si>
    <t>Se generaron los productos para Sistemas</t>
  </si>
  <si>
    <t>Se generó el prototipo interfaz de usuario</t>
  </si>
  <si>
    <t>Se definió los requerimientos de la interfaz</t>
  </si>
  <si>
    <t>Se realizó el diseño de programación orientada a objetos, para los diferentes análisis</t>
  </si>
  <si>
    <t xml:space="preserve">Se implemento el diseño de objetos. </t>
  </si>
  <si>
    <t>Se generó el reporte HTML</t>
  </si>
  <si>
    <t xml:space="preserve">Se definió la estructura de almacenamiento de los reportes. </t>
  </si>
  <si>
    <t>Al 2016 solo se corrió el periodo de 2014-2 y aun falta 2015 y 2016</t>
  </si>
  <si>
    <t>Solo se ha corrido hasta 2016-2</t>
  </si>
  <si>
    <t>Al 2016 solo se corrió el periodo de 2014-2</t>
  </si>
  <si>
    <t>Se finalizó antes de lo esperado</t>
  </si>
  <si>
    <t xml:space="preserve">No se ha iniciado </t>
  </si>
  <si>
    <t>Se ha hecho aplicaciones para el año 2016 pero aun faltan años.</t>
  </si>
  <si>
    <t xml:space="preserve">Esta en proceso de construcción. </t>
  </si>
  <si>
    <t>DIRECCIÓN DE EVALUACIÓN- DISEÑO DE INSTRUMENTOS</t>
  </si>
  <si>
    <t>Inicia en 2017</t>
  </si>
  <si>
    <t>31/12/2018</t>
  </si>
  <si>
    <t>Finaliza en 2017</t>
  </si>
  <si>
    <t>DIRECCIÓN DE EVALUACIÓN - DISEÑO DE INSTRUMENTOS</t>
  </si>
  <si>
    <t>Se definieron los objetos que integraran ese inventario de marcos y especificaciones.</t>
  </si>
  <si>
    <t>Esta formulado para iniciar actividades en 2017</t>
  </si>
  <si>
    <t>Se propuso el cambio de diseño muestral para la selección de establecimiento de la muestra control.</t>
  </si>
  <si>
    <t>Se propuso la metodología SAE que permita el cálculo de los niveles de desempeño.</t>
  </si>
  <si>
    <t>Se consolidó todo el sistema de calificación por SAE para el sistema rotativo de presentación de la prueba en 2016.</t>
  </si>
  <si>
    <t>Se identificaron y crearon historias de usuarios de los módulos de inscripción, aprovisionamiento, citación, resultados e instrumentos de evaluación. Las historias se encuentran ubicadas en el repositorio del proyecto y en la herramienta en línea para el manejo del backlog, así como las actas de validación de los procesos y reglas de negocio con los usuarios.</t>
  </si>
  <si>
    <t xml:space="preserve">Se realizaron las reuniones de estimación del backlog y se hicieron las actividades de validación de arquitectura. Se implementaron los cambios registrados en el backlog de arquitectura, que fueron informados a través de correo electrónico y el código se encuentra en el svn del proyecto. Las historias estimadas quedaron registradas en la herramienta del backlog. </t>
  </si>
  <si>
    <t>Se ejecutaron los sprints planeados para el proyecto por cada equipo de desarrollo. En el repositorio se encuentran los avances de ejecución de los mismos, los documentos asociados y las respectivas funcionalidades, que incluyen pruebas unitarias, pruebas funcionales, no funcionales, aseguramiento de calidad, demos, retrospectiva, arquitectura y configuración de ambientes</t>
  </si>
  <si>
    <t xml:space="preserve">Se realizó el despliegue de las distintas funcionalidades desarrolladas en producción, código que se encuentra en el repositorio de información.  Se elaboraron manuales, guías y videos que fueron validados por la oficina de comunicaciones. Se capacitó al personal de operación de tecnología y se generaron versiones en el repositorio de este equipo de trabajo para realizar las validaciones correspondientes.  </t>
  </si>
  <si>
    <t>Se realizaron manuales y capacitaciones de las funcionalidades entregdas a usuarios, así como al personal de la mesa de ayuda, y se divulgó al público información sobre esas funcionalidades, mediante correos electrónico y material de entrenamiento validado por la oficina de comunicaciones.</t>
  </si>
  <si>
    <t>Se iniciaron las entrevistas con usuarios de TI, se hizo la identificación de propietarios por módulo de negocio y de TI. Se hizo el mapeo de módulos de aplicaciones con procesos de negocio y el inventario de aplicaciones.</t>
  </si>
  <si>
    <t xml:space="preserve">1. DUE: Socialización sectorial del desarrollo e implementación del web service definido para el intercambio de información con el ministerio de educación y el DANE.
- Se desarrollaron herramientas de trazabilidad y monitoreo para el webservice DUE, permitiendo identificar y clasificar la tipología de errores para su tratamiento, así como realizar acciones preventivas y correctivas al servicio.
- Se hizo divulgación del servicio web a nivel de tecnología con los principales involucrados.
- Se desarrolló una pantalla de sincronización automática para identificar cuando el web service no está en línea y ponerlo en línea en el momento requerido por las personas que lo manejan, estando integrados completamente con el ministerio de educación.
2. MOVILIDAD: De acuerdo a la matiz de priorización, se desarrollaron servicios de movilidad para los procesos de autenticación, inscripción, estado del proceso de un trámite (orfeo) y resultados individuales.
3. SIMAT: 
- En la fase I, se desarrolló un web service que permite importar del ministerio de educación las matriculas estudiantiles de manera agregada.
- En la fase II, se realizó análisis y levantamiento de requerimientos para la definición y aprobación del catálogo de datos en las mesas sectoriales con el ministerio de educación y el DANE. Se definió el mecanismo a utilizar para el consumo de la información (web service) y se realizaron las pruebas necesarias para la implementación, finalizando el desarrollo que será puesto en producción el próximo año. </t>
  </si>
  <si>
    <t xml:space="preserve"> Se generó un documento de integración y la matriz de priorización de acuerdo a los procesos identificados en las entrevistas de negocio y de TI. Se realizó la invitación a tres proveedores para la adquisición de una herramienta ESB (Bus de Servicio Empresarial de Datos), con los que se harán las pruebas de concepto para definir el mapa ideal de integración y hacer la contratación para su implementación. En 2016 se hizo la primera prueba de concepto con el proveedor WSo2.</t>
  </si>
  <si>
    <t xml:space="preserve">Se realizaron las entrevistas a todos los directivos del instituto y al personal de TI, relacionadas con la gestión de TI en la entidad. Posteriormente, se llevó a cabo el análisis de los datos y se identificó la brecha entre la percepción interna y la de los usuarios. Finalmente se generó el informe de diagnóstico integrando toda la información recolectada, que se encuentra en el repositorio del proyecto. </t>
  </si>
  <si>
    <t>Se recolectó la información relacionada con cada uno de estos dominios definidos en el marco de referencia, para generar el documento de arquitectura TI empresarial actual, el cual fue socializado  con la Dirección de Tecnología e Información mediante un acta que se encuentra en los artefactos de proyecto (de cierre).</t>
  </si>
  <si>
    <t xml:space="preserve">Se realizaron las dos primeras actividades de este objetivo de acuerdo con el plan de trabajo definido con la Dirección de Tecnología e Información y dando cumplimiento a las metas establecidas por la estrategia de Gobierno en Línea. Se generó un documento de arquitectura empresarial objetivo, que será validado y aprobado en 2017. </t>
  </si>
  <si>
    <t>Se identificaron las iniciativas y se planteó un mapa de ruta preliminar, que fue incluido en el plan estratégico de TI y socializado en comité de dirección del ICFES, el cual se encuentra en el repositorio del proyecto.</t>
  </si>
  <si>
    <t>Se integró el procedimiento de activos de información y de gestión de riesgos a la seguridad de la información, los cuales fueron aprobados y publicados en el sistema de gestión de calidad. No se realizó actualización del manual de sistemas integrados de gestión, pero a cambio se creó el manual del SGSI, que está en proceso de aprobación para ser publicado en 2017. El procedimiento de activos de información fue socializado con los gestores de calidad del instituto, para ser difundido al interior de cada área.</t>
  </si>
  <si>
    <t>Se crearon los documentos (manuales, políticas, procedimientos, formatos, instructivos y guías) para la gestión  de la seguridad de la información aprobados por la Dirección de Tecnología e Información, los cuales serán formalizados en 2017.</t>
  </si>
  <si>
    <t>A Diciembre de 2016 se ha dado un cumplimiento del 64% del MSPI (Modelo de Seguridad y Privacidad de la Información). Para reportar dicho cumplimiento, se han realizado reuniones de seguimiento y entrega de reportes con el representante del MEN (Leonardo Santos). Los soportes de estas actividades se encuentran por correo electrónico.</t>
  </si>
  <si>
    <t>Se definió en el Comité de la prueba Saber 3º,5º, 7º y 9º aplicar la prueba en la ciudad de Manizales en las modalidades USB y TEILEN.
También se definió aplicar la prueba Saber 11º a la población con discapacidad auditiva - INSOR - en modalidad online.</t>
  </si>
  <si>
    <t>Se creó el backlog del proyecto con las historias funcionales y técnicas a desarrollar para cubrir las necesidades de la prueba electrónica.
Se implementaron las historias definidas y el código fuente se encuentra en el repositorio del proyecto.
Se realizaron pruebas piloto y de carga y stress de la plataforma, quedando como resultado el informe en el repositorio del proyecto.</t>
  </si>
  <si>
    <t>Se elaboraron los manuales para cada una de las aplicaciones realizadas. Estos se encuentran en el repositorio del proyecto.
Se realizaron las capacitaciones al personal de logística indicado.
Se realizaron las visitas de inventario tecnológico en la ciudad de Manizales y las mismas instituciones diligenciaron la información en la aplicación destinada para tal fin.
Se alistó la infraestructura para soportar la aplicación INSOR de manera online, así como las USB y los servidores TEILEN para la aplicación de la prueba SB3579.
Se aplicaron exitosamente las dos pruebas.</t>
  </si>
  <si>
    <t xml:space="preserve">En el backlog del proyecto se crearon las historias relacionadas con los resultados.
Se implementaron las historias definidas para el tema de resultados, quedando el código fuente en el repositorio del proyecto.
Se analizaron y consolidaron las respuestas para cada una de las pruebas INSOR y SB3579.
Se entregaron los resultados a las áreas correspondientes. El soporte se encuentra en los correos electrónicos enviados.
</t>
  </si>
  <si>
    <t xml:space="preserve">Se definieron y planearon en los sprints correspondientes,  las épicas e historias de usuario por cada componente que soporta la gestión de una prueba electrónica:
MOT: Módulo operativo de tareas que permite a las instituciones revisar las instrucciones para configurar los equipos a usar en una prueba electrónica.   
GRU: Gestor Único de resultados, permite gestionar la lectura de resultados desde cada dispositivo utilizado. 
MS: MatchSerial, permite al proveedor dar un identificador a cada dispositivo USB que se va a utilizar en una prueba electrónica.
TED: Testeo de equipos disponibles, es una aplicación demo que las instituciones instalan antes de una prueba electrónica y que permite verificar el comportamiento de la aplicación. 
</t>
  </si>
  <si>
    <t xml:space="preserve">Se implementaron las historias definidas para los módulos de gestión de prueba electrónica, definidos anteriormente. El código fuente se encuentra en el repositorio del proyecto.
Se realizaron los modelos de datos que permiten el funcionamiento de cada uno de los módulos definidos y se implantaron en las bases de datos del proyecto.
Se realizaron los sprints planeados con las respectivas retrospectivas y demos a los que hubiera lugar. Las actas de las retrospectivas se encuentran en el repositorio del proyecto.
</t>
  </si>
  <si>
    <t>Se realizaron las pruebas funcionales por parte de cada desarrollador, así mismo pruebas de carga y stress de las funcionalidades que lo requerían. Los informes de pruebas realizados por el grupo encargado, se encuentran en el repositorio del proyecto.</t>
  </si>
  <si>
    <t>Se realizaron las puestas en producción de la aplicación electrónica para las pruebas Saber 11º INSOR el 31 de Julio y Saber 3º, 5º, 7º y 9º del 27 al 30 de Septiembre.</t>
  </si>
  <si>
    <t>Se realizaron pruebas de concepto con la herramienta data ladder que permitieron identificar problemas en los dominios de sitios y personas. Lo anterior, como insumo principal al diagnostico del proyecto de Gobierno de Información, para el cual en la fase de estudio de mercado fue realizado un pre análisis con la herramienta informática que permitió determinar el alcance d ejecución del proyecto en su primera fase, que quedó registrado en los anexos técnicos para la contratación en el año 2017.</t>
  </si>
  <si>
    <t>98%
Periodo 01-08-15 al 31-01-16</t>
  </si>
  <si>
    <t>NA 
Se calcula cada semestre</t>
  </si>
  <si>
    <t>40%
I Periodo 01-02-16 al 31-07-16</t>
  </si>
  <si>
    <t>NA
Se calcula cada semestre</t>
  </si>
  <si>
    <t xml:space="preserve">4. Comunicar a todos los funcionarios la política y objetivos del sistema de seguridad y salud en el trabajo y las medidas preventivas planteadas. </t>
  </si>
  <si>
    <t>No hay avance de esta actividad por cuanto los resultados se generarán en la última fase del proyecto.</t>
  </si>
  <si>
    <t>La Subdirección Financiera informa que el reporte de estos indicadores se puede generar una vez se culmine con el proceso de consolidación de los estados financieros cuyo plazo es el 15 de febrero</t>
  </si>
  <si>
    <t>La meta propuesta es "A 2017 se habrá identificado la viabilidad de implementar pruebas adaptativas en el país. " por lo cual, no tiene seguimiento  a 2016</t>
  </si>
  <si>
    <t>Se avanzó en la busqueda bibliográfica de la fundamentación conceptual de banco de ítems y pruebas adaptativas.</t>
  </si>
  <si>
    <t>El avance bibliográfico se encuentra atrasado, debido a los inconvenientes presentados tras el traslado de la sede del ICFES, sin embargo se espera lograrlo para finales del año 2017</t>
  </si>
  <si>
    <t>La meta propuesta "A 2017 se identificarán y cuantificarán  los insumos para el diseño de la plataforma de pruebas adaptativas según la fundamentación técnica y tecnológica. " no tiene seguimiento para 2016</t>
  </si>
  <si>
    <t>No se presentan avances, teniendo en cuenta que el periodo de análisis no corresponde a la fecha de la meta propuesta</t>
  </si>
  <si>
    <t>El periodo de análisis, no corresponde a la fecha propuesta para el inicio de las actividades.</t>
  </si>
  <si>
    <t>La meta propuesta "  A 2018 el banco de ítems será modernizado de acuerdo con los resultado de la fundamentación para llevar a cabo pruebas adaptativas. " no tiene seguimiento a 2016.</t>
  </si>
  <si>
    <t>La meta propuesta "  A 2018 se contará con los resultados del estudio acerca de que áreas se podrían certificar por el Icfes.  " no tiene seguimiento a 2016.</t>
  </si>
  <si>
    <t>Se avanzó en la elaboración de un estudio de mercado para realizar una prueba de certificación por computadora, conexo a MinVivienda.</t>
  </si>
  <si>
    <t>Se logró mediante un estudio de mercado, encontrar otros mercados de pruebas certificados por computador. Sin embargo la meta finalizada se proyecta para el año 2018.</t>
  </si>
  <si>
    <t>La meta propuesta " A 2017 se conocerá la viabilidad de acreditación de áreas según resultados del estudio.  " no tiene seguimiento a 2016.</t>
  </si>
  <si>
    <t>Se conformó el equipo de trabajo con 7 personas con titulo de posgrado en economía.</t>
  </si>
  <si>
    <t>Desde el segundo semestre de 2016 se cuenta con el grupo de investigación del Icfes registrado ante Colciencias.</t>
  </si>
  <si>
    <t>Se definieron las líneas de investigación y los intereses prioritarios en términos de investigación interna.</t>
  </si>
  <si>
    <t>Se realizó la revisión de literatura para tres proyectos de investigación.</t>
  </si>
  <si>
    <t>Se adelantó lareforma a las bases de datos y la consecución de información externa.</t>
  </si>
  <si>
    <t>Contratar profesionales con título de maestría o doctorado que tengan conocimientos especializados en economía de la educación y experiencia en investigación.</t>
  </si>
  <si>
    <t>2. Generar investigaciones y publicaciones que por medio de análisis o herramientas permitan apoyar la mejora de la evaluación y la calidad educativa.</t>
  </si>
  <si>
    <t xml:space="preserve">Se realizó el contrato No. 305 de 2016 con la firma Talento Humano y Gestión S.A.S.  Con el fin de apoyar en el diseño e implementación del Sistema de Seguridad y Salud en el trabajo bajo los estándares y lineamientos del Decreto 1072 de 2015 del Ministerio de Trabajo. Igualmente, se elaboró el Diagnostico Inicial del Sistema de Seguridad y salud en el trabajo de la Institución. </t>
  </si>
  <si>
    <t>Se establecieron Las politicas, objetivos y metas en seguridad y salud en el trabajo.  Mediante  la Resolución No. 000875 del 20 de diciembre de 2016, se adopto la politica General de Seguridad y Salud en el Trabajo, el ssitema de Seguridad y salud en el Trabajo y otras disposiciones.</t>
  </si>
  <si>
    <t>Se realizó la documentación para la identificación de peligros, y se elaboro la respectiva matriz.</t>
  </si>
  <si>
    <t>Se realizó la verificación y de requisitos legales aplicables a la entidad, se cuenta con matriz de requisitios legales.</t>
  </si>
  <si>
    <t>Con la Firma Talento Humano y GestiónS.A.S  se documentaron los diferentes procesos y documentos requeridos en el Sistema de Seguridad y Salud en el Trabajo de acuerdo a las caracteristicas institucionales.</t>
  </si>
  <si>
    <t>Se realizó la documentación para el tema de plan de emergencias institucional.</t>
  </si>
  <si>
    <t>Se establecieron los documentos en el SGSST  para llevar a cabo lo referente a Acciones correctivas, preventivas y oportunidades de mejora.</t>
  </si>
  <si>
    <t>Se establecieron los documentos en el SGSST  para llevar a cabo lo referente a medición y seguimiento, implementación de acciones.</t>
  </si>
  <si>
    <t>Esta formulado para desarrollarlo en el 2017</t>
  </si>
  <si>
    <t>Rango de error modelo 3PL/ Rango de error modelo Rach (aun no se cuentan con los datos suficientes para generar un indicador- se espera generarlo para el proximo seguimiento)</t>
  </si>
  <si>
    <t>1.2. Nuevos negocios</t>
  </si>
  <si>
    <t>1.3. Nuevos clientes</t>
  </si>
  <si>
    <t>1.4. Eficacia de las propuestas</t>
  </si>
  <si>
    <t>RESULTADO ANUAL</t>
  </si>
  <si>
    <t>Se generó la cadena de valor</t>
  </si>
  <si>
    <t>El comienzo de esta actividad está sujeta a la finalización de la cadena de valor</t>
  </si>
  <si>
    <t>El comienzo de esta actividad está sujeta a la finalización de la cadena de valor y del establecimiento de los cosstos reales de cada una de sus etapas</t>
  </si>
  <si>
    <t>El comienzo de esta actividad está sujeto a los análisis producto de las actividades anteriores</t>
  </si>
  <si>
    <t>Diseñar la propuesta del nuevo esquema tarifario</t>
  </si>
  <si>
    <t>NO estaba programada la actividad para 2016</t>
  </si>
  <si>
    <t>Se lograron 6 nuevos clientes</t>
  </si>
  <si>
    <t>Se hicieron Informes de lecciones aprendidas, los cuales permiten aprender de los errores en cada prueba</t>
  </si>
  <si>
    <r>
      <t>Numero de establecimientos con resultados de pruebas metodologia SAE/Número de establecimientos proyectados  con aplicación de prueba 3579</t>
    </r>
    <r>
      <rPr>
        <sz val="8"/>
        <rFont val="Calibri"/>
        <family val="2"/>
        <scheme val="minor"/>
      </rPr>
      <t xml:space="preserve"> (Este indicador solo se puede generar anual por la forma en como se obtinen los datos y no hay cifras para 2015)</t>
    </r>
  </si>
  <si>
    <t>Se elaboró la Caracterización el ciudadano  del ICFES de acuerdo con los lineamientos del MEN que sirve como insumo para la caracterización de los clientes actuales e históricos</t>
  </si>
  <si>
    <t>Se elaborarón los estudios previos para la evaluar la capacidad instalada del ICFES para el cumplimiento de su quehacer institucional en el marco de la cadena de valor y su planeación estratégica para optimizar sus servicios e ingresos. Para el año 2017 se contrarará el primer componente del estudio que tiene como objetivo analizar las cargas del talento humano requerido para la producción de pruebas de evaluación que hace el instituto. .</t>
  </si>
  <si>
    <t>01/017/2017</t>
  </si>
  <si>
    <t>OFICINA ASESORA DE PLANEACIÓN Y OFICINA ASESORA DE COMUNICACIONES Y MERCADEO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</si>
</sst>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_(* \(#,##0\);_(* &quot;-&quot;_);_(@_)"/>
    <numFmt numFmtId="165" formatCode="_(&quot;$&quot;\ * #,##0.00_);_(&quot;$&quot;\ * \(#,##0.00\);_(&quot;$&quot;\ * &quot;-&quot;??_);_(@_)"/>
    <numFmt numFmtId="166" formatCode="0.0"/>
    <numFmt numFmtId="167" formatCode="[$-409]dd\-mmm\-yy;@"/>
    <numFmt numFmtId="168" formatCode="[$-409]mmmm\ d\,\ yyyy;@"/>
    <numFmt numFmtId="169" formatCode="[$-C0A]d\ &quot;de&quot;\ mmmm\ &quot;de&quot;\ yyyy;@"/>
    <numFmt numFmtId="170" formatCode="d/mm/yyyy;@"/>
    <numFmt numFmtId="171" formatCode="_ * #,##0.00_ ;_ * \-#,##0.00_ ;_ * &quot;-&quot;??_ ;_ @_ "/>
  </numFmts>
  <fonts count="36" x14ac:knownFonts="1">
    <font>
      <sz val="10"/>
      <name val="Arial"/>
    </font>
    <font>
      <sz val="10"/>
      <name val="Arial"/>
      <family val="2"/>
    </font>
    <font>
      <b/>
      <sz val="8"/>
      <name val="Calibri"/>
      <family val="2"/>
      <scheme val="minor"/>
    </font>
    <font>
      <sz val="8"/>
      <name val="Calibri"/>
      <family val="2"/>
      <scheme val="minor"/>
    </font>
    <font>
      <sz val="10"/>
      <name val="Calibri"/>
      <family val="2"/>
      <scheme val="minor"/>
    </font>
    <font>
      <b/>
      <sz val="10"/>
      <color theme="0"/>
      <name val="Calibri"/>
      <family val="2"/>
      <scheme val="minor"/>
    </font>
    <font>
      <b/>
      <sz val="8"/>
      <color theme="0"/>
      <name val="Calibri"/>
      <family val="2"/>
      <scheme val="minor"/>
    </font>
    <font>
      <b/>
      <sz val="9"/>
      <color theme="0"/>
      <name val="Calibri"/>
      <family val="2"/>
      <scheme val="minor"/>
    </font>
    <font>
      <b/>
      <sz val="14"/>
      <name val="Calibri"/>
      <family val="2"/>
      <scheme val="minor"/>
    </font>
    <font>
      <b/>
      <sz val="12"/>
      <color theme="1"/>
      <name val="Calibri"/>
      <family val="2"/>
      <scheme val="minor"/>
    </font>
    <font>
      <b/>
      <sz val="12"/>
      <color theme="0"/>
      <name val="Calibri"/>
      <family val="2"/>
      <scheme val="minor"/>
    </font>
    <font>
      <b/>
      <sz val="8"/>
      <color theme="1"/>
      <name val="Calibri"/>
      <family val="2"/>
      <scheme val="minor"/>
    </font>
    <font>
      <b/>
      <sz val="10"/>
      <name val="Calibri"/>
      <family val="2"/>
      <scheme val="minor"/>
    </font>
    <font>
      <i/>
      <sz val="8"/>
      <name val="Calibri"/>
      <family val="2"/>
      <scheme val="minor"/>
    </font>
    <font>
      <b/>
      <sz val="12"/>
      <name val="Calibri"/>
      <family val="2"/>
      <scheme val="minor"/>
    </font>
    <font>
      <b/>
      <sz val="14"/>
      <color theme="3"/>
      <name val="Calibri"/>
      <family val="2"/>
      <scheme val="minor"/>
    </font>
    <font>
      <sz val="12"/>
      <name val="Calibri"/>
      <family val="2"/>
      <scheme val="minor"/>
    </font>
    <font>
      <b/>
      <sz val="8"/>
      <color rgb="FFFFFFFF"/>
      <name val="Calibri"/>
      <family val="2"/>
    </font>
    <font>
      <sz val="8"/>
      <name val="Arial"/>
      <family val="2"/>
    </font>
    <font>
      <b/>
      <sz val="8"/>
      <color rgb="FF000000"/>
      <name val="Calibri"/>
      <family val="2"/>
    </font>
    <font>
      <sz val="8"/>
      <color rgb="FF000000"/>
      <name val="Symbol"/>
      <family val="1"/>
      <charset val="2"/>
    </font>
    <font>
      <sz val="8"/>
      <color rgb="FF000000"/>
      <name val="Times New Roman"/>
      <family val="1"/>
    </font>
    <font>
      <sz val="8"/>
      <color rgb="FF000000"/>
      <name val="Calibri"/>
      <family val="2"/>
    </font>
    <font>
      <b/>
      <sz val="10"/>
      <color theme="1"/>
      <name val="Calibri"/>
      <family val="2"/>
      <scheme val="minor"/>
    </font>
    <font>
      <sz val="8"/>
      <color theme="1"/>
      <name val="Calibri"/>
      <family val="2"/>
      <scheme val="minor"/>
    </font>
    <font>
      <sz val="14"/>
      <color theme="1"/>
      <name val="Calibri"/>
      <family val="2"/>
      <scheme val="minor"/>
    </font>
    <font>
      <b/>
      <sz val="10"/>
      <color theme="0" tint="-4.9989318521683403E-2"/>
      <name val="Calibri"/>
      <family val="2"/>
      <scheme val="minor"/>
    </font>
    <font>
      <b/>
      <sz val="16"/>
      <color rgb="FF305680"/>
      <name val="Calibri"/>
      <family val="2"/>
      <scheme val="minor"/>
    </font>
    <font>
      <b/>
      <sz val="20"/>
      <color rgb="FF305680"/>
      <name val="Calibri"/>
      <family val="2"/>
      <scheme val="minor"/>
    </font>
    <font>
      <b/>
      <sz val="11"/>
      <name val="Calibri"/>
      <family val="2"/>
      <scheme val="minor"/>
    </font>
    <font>
      <sz val="11"/>
      <name val="Calibri"/>
      <family val="2"/>
      <scheme val="minor"/>
    </font>
    <font>
      <sz val="14"/>
      <name val="Calibri"/>
      <family val="2"/>
      <scheme val="minor"/>
    </font>
    <font>
      <sz val="10"/>
      <name val="Arial"/>
      <family val="2"/>
    </font>
    <font>
      <b/>
      <sz val="10"/>
      <color indexed="81"/>
      <name val="Calibri"/>
      <family val="2"/>
    </font>
    <font>
      <sz val="10"/>
      <color indexed="81"/>
      <name val="Calibri"/>
      <family val="2"/>
    </font>
    <font>
      <sz val="10"/>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003366"/>
        <bgColor indexed="64"/>
      </patternFill>
    </fill>
    <fill>
      <patternFill patternType="solid">
        <fgColor theme="3"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9"/>
        <bgColor indexed="64"/>
      </patternFill>
    </fill>
    <fill>
      <patternFill patternType="solid">
        <fgColor theme="8"/>
        <bgColor indexed="64"/>
      </patternFill>
    </fill>
    <fill>
      <patternFill patternType="solid">
        <fgColor theme="9" tint="0.39997558519241921"/>
        <bgColor indexed="64"/>
      </patternFill>
    </fill>
    <fill>
      <patternFill patternType="solid">
        <fgColor rgb="FFFFFF00"/>
        <bgColor indexed="64"/>
      </patternFill>
    </fill>
  </fills>
  <borders count="58">
    <border>
      <left/>
      <right/>
      <top/>
      <bottom/>
      <diagonal/>
    </border>
    <border>
      <left style="thick">
        <color theme="0"/>
      </left>
      <right style="thick">
        <color theme="0"/>
      </right>
      <top style="thick">
        <color theme="0"/>
      </top>
      <bottom style="thick">
        <color theme="0"/>
      </bottom>
      <diagonal/>
    </border>
    <border>
      <left/>
      <right/>
      <top/>
      <bottom style="thick">
        <color theme="0"/>
      </bottom>
      <diagonal/>
    </border>
    <border>
      <left/>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right style="thick">
        <color theme="0"/>
      </right>
      <top/>
      <bottom style="thick">
        <color theme="0"/>
      </bottom>
      <diagonal/>
    </border>
    <border>
      <left style="thick">
        <color theme="0"/>
      </left>
      <right/>
      <top/>
      <bottom style="thick">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style="thin">
        <color theme="0" tint="-0.14993743705557422"/>
      </left>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top style="thin">
        <color theme="0" tint="-0.14996795556505021"/>
      </top>
      <bottom style="thin">
        <color theme="0" tint="-0.14996795556505021"/>
      </bottom>
      <diagonal/>
    </border>
    <border>
      <left style="thin">
        <color theme="0" tint="-0.14996795556505021"/>
      </left>
      <right style="thin">
        <color theme="0" tint="-0.14996795556505021"/>
      </right>
      <top style="thick">
        <color theme="0"/>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ck">
        <color theme="0" tint="-0.14993743705557422"/>
      </left>
      <right style="thin">
        <color theme="0" tint="-0.14996795556505021"/>
      </right>
      <top style="thick">
        <color theme="0"/>
      </top>
      <bottom style="thin">
        <color theme="0" tint="-0.14996795556505021"/>
      </bottom>
      <diagonal/>
    </border>
    <border>
      <left style="thin">
        <color theme="0" tint="-0.14996795556505021"/>
      </left>
      <right style="thick">
        <color theme="0" tint="-0.14993743705557422"/>
      </right>
      <top style="thick">
        <color theme="0"/>
      </top>
      <bottom style="thin">
        <color theme="0" tint="-0.14996795556505021"/>
      </bottom>
      <diagonal/>
    </border>
    <border>
      <left style="thick">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ck">
        <color theme="0" tint="-0.14996795556505021"/>
      </left>
      <right style="thin">
        <color theme="0" tint="-0.14996795556505021"/>
      </right>
      <top style="thin">
        <color theme="0" tint="-0.14996795556505021"/>
      </top>
      <bottom style="thin">
        <color theme="0" tint="-0.14996795556505021"/>
      </bottom>
      <diagonal/>
    </border>
    <border>
      <left style="thick">
        <color theme="0" tint="-0.14993743705557422"/>
      </left>
      <right style="thin">
        <color theme="0" tint="-0.14993743705557422"/>
      </right>
      <top style="thin">
        <color theme="0" tint="-0.14993743705557422"/>
      </top>
      <bottom style="thin">
        <color theme="0" tint="-0.14993743705557422"/>
      </bottom>
      <diagonal/>
    </border>
    <border>
      <left style="thick">
        <color theme="0" tint="-0.14996795556505021"/>
      </left>
      <right style="thin">
        <color theme="0" tint="-0.14996795556505021"/>
      </right>
      <top style="thick">
        <color theme="0"/>
      </top>
      <bottom style="thin">
        <color theme="0" tint="-0.14996795556505021"/>
      </bottom>
      <diagonal/>
    </border>
    <border>
      <left style="thin">
        <color auto="1"/>
      </left>
      <right style="thin">
        <color auto="1"/>
      </right>
      <top style="thin">
        <color auto="1"/>
      </top>
      <bottom style="thin">
        <color auto="1"/>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0" fontId="1" fillId="0" borderId="0"/>
    <xf numFmtId="43" fontId="32" fillId="0" borderId="0" applyFont="0" applyFill="0" applyBorder="0" applyAlignment="0" applyProtection="0"/>
    <xf numFmtId="9" fontId="32"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164" fontId="35" fillId="0" borderId="0" applyFont="0" applyFill="0" applyBorder="0" applyAlignment="0" applyProtection="0"/>
  </cellStyleXfs>
  <cellXfs count="405">
    <xf numFmtId="0" fontId="0" fillId="0" borderId="0" xfId="0"/>
    <xf numFmtId="0" fontId="4" fillId="0" borderId="0" xfId="0" applyFont="1" applyAlignment="1">
      <alignment horizontal="center" vertical="center" wrapText="1"/>
    </xf>
    <xf numFmtId="0" fontId="4" fillId="0" borderId="0" xfId="0" applyFont="1" applyAlignment="1">
      <alignment horizontal="left" vertical="center" wrapText="1"/>
    </xf>
    <xf numFmtId="0" fontId="9" fillId="0" borderId="0" xfId="0" applyFont="1" applyFill="1" applyBorder="1" applyAlignment="1" applyProtection="1">
      <alignment horizontal="center" vertical="top" wrapText="1"/>
    </xf>
    <xf numFmtId="0" fontId="11" fillId="0" borderId="0" xfId="0" applyFont="1" applyBorder="1" applyAlignment="1" applyProtection="1">
      <alignment horizontal="left" vertical="top"/>
    </xf>
    <xf numFmtId="166" fontId="3" fillId="0" borderId="0" xfId="0" applyNumberFormat="1" applyFont="1" applyBorder="1" applyAlignment="1" applyProtection="1">
      <alignment vertical="center" wrapText="1"/>
    </xf>
    <xf numFmtId="0" fontId="11" fillId="0" borderId="0" xfId="0" applyFont="1" applyFill="1" applyBorder="1" applyAlignment="1" applyProtection="1">
      <alignment horizontal="center" vertical="top" wrapText="1"/>
    </xf>
    <xf numFmtId="0" fontId="3" fillId="0" borderId="0" xfId="0" applyFont="1" applyBorder="1" applyAlignment="1" applyProtection="1">
      <alignment vertical="top" wrapText="1"/>
    </xf>
    <xf numFmtId="166" fontId="3" fillId="0" borderId="0" xfId="0" applyNumberFormat="1" applyFont="1" applyBorder="1" applyAlignment="1" applyProtection="1">
      <alignment vertical="top" wrapText="1"/>
    </xf>
    <xf numFmtId="0" fontId="2" fillId="0" borderId="0" xfId="0" applyFont="1" applyBorder="1" applyAlignment="1" applyProtection="1">
      <alignment horizontal="left" vertical="top"/>
    </xf>
    <xf numFmtId="0" fontId="2" fillId="0" borderId="0" xfId="0" applyFont="1" applyBorder="1" applyAlignment="1" applyProtection="1">
      <alignment horizontal="right" vertical="top" wrapText="1"/>
    </xf>
    <xf numFmtId="0" fontId="3" fillId="0" borderId="0" xfId="0" applyFont="1" applyBorder="1" applyAlignment="1" applyProtection="1">
      <alignment horizontal="left" vertical="top"/>
    </xf>
    <xf numFmtId="0" fontId="5"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1" fontId="8" fillId="0" borderId="0" xfId="0" applyNumberFormat="1" applyFont="1" applyFill="1" applyBorder="1" applyAlignment="1" applyProtection="1">
      <alignment horizontal="center" vertical="top" wrapText="1"/>
    </xf>
    <xf numFmtId="0" fontId="17" fillId="12" borderId="16" xfId="0" applyFont="1" applyFill="1" applyBorder="1" applyAlignment="1" applyProtection="1">
      <alignment horizontal="center" vertical="top" wrapText="1"/>
      <protection locked="0"/>
    </xf>
    <xf numFmtId="0" fontId="17" fillId="12" borderId="17" xfId="0" applyFont="1" applyFill="1" applyBorder="1" applyAlignment="1" applyProtection="1">
      <alignment horizontal="left" vertical="top" wrapText="1"/>
      <protection locked="0"/>
    </xf>
    <xf numFmtId="0" fontId="17" fillId="12" borderId="17" xfId="0" applyFont="1" applyFill="1" applyBorder="1" applyAlignment="1" applyProtection="1">
      <alignment horizontal="center" vertical="top" wrapText="1"/>
      <protection locked="0"/>
    </xf>
    <xf numFmtId="0" fontId="17" fillId="12" borderId="18" xfId="0" applyFont="1" applyFill="1" applyBorder="1" applyAlignment="1" applyProtection="1">
      <alignment horizontal="left" vertical="top" wrapText="1"/>
      <protection locked="0"/>
    </xf>
    <xf numFmtId="0" fontId="18" fillId="0" borderId="0" xfId="0" applyFont="1" applyAlignment="1" applyProtection="1">
      <alignment vertical="top"/>
      <protection locked="0"/>
    </xf>
    <xf numFmtId="0" fontId="19" fillId="0" borderId="10" xfId="0" applyFont="1" applyBorder="1" applyAlignment="1" applyProtection="1">
      <alignment horizontal="left" vertical="top" wrapText="1"/>
      <protection locked="0"/>
    </xf>
    <xf numFmtId="0" fontId="19" fillId="0" borderId="9" xfId="0" applyFont="1" applyBorder="1" applyAlignment="1" applyProtection="1">
      <alignment horizontal="center" vertical="top"/>
      <protection locked="0"/>
    </xf>
    <xf numFmtId="0" fontId="20" fillId="0" borderId="14"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8" fillId="0" borderId="10"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9" fillId="0" borderId="11" xfId="0" applyFont="1" applyBorder="1" applyAlignment="1" applyProtection="1">
      <alignment horizontal="center" vertical="top"/>
      <protection locked="0"/>
    </xf>
    <xf numFmtId="0" fontId="18" fillId="0" borderId="15" xfId="0" applyFont="1" applyBorder="1" applyAlignment="1" applyProtection="1">
      <alignment vertical="top" wrapText="1"/>
      <protection locked="0"/>
    </xf>
    <xf numFmtId="0" fontId="19"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19" fillId="0" borderId="7" xfId="0" applyFont="1" applyBorder="1" applyAlignment="1" applyProtection="1">
      <alignment horizontal="center" vertical="top"/>
      <protection locked="0"/>
    </xf>
    <xf numFmtId="0" fontId="19" fillId="0" borderId="0" xfId="0" applyFont="1" applyBorder="1" applyAlignment="1" applyProtection="1">
      <alignment horizontal="center" vertical="top"/>
      <protection locked="0"/>
    </xf>
    <xf numFmtId="0" fontId="19"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18" fillId="0" borderId="0" xfId="0" applyFont="1" applyBorder="1" applyAlignment="1" applyProtection="1">
      <alignment vertical="top"/>
      <protection locked="0"/>
    </xf>
    <xf numFmtId="0" fontId="19" fillId="0" borderId="9" xfId="0" applyFont="1" applyBorder="1" applyAlignment="1" applyProtection="1">
      <alignment horizontal="left" vertical="top"/>
      <protection locked="0"/>
    </xf>
    <xf numFmtId="0" fontId="18" fillId="0" borderId="9" xfId="0" applyFont="1" applyBorder="1" applyAlignment="1" applyProtection="1">
      <alignment vertical="top"/>
      <protection locked="0"/>
    </xf>
    <xf numFmtId="0" fontId="18" fillId="0" borderId="11" xfId="0" applyFont="1" applyBorder="1" applyAlignment="1" applyProtection="1">
      <alignment vertical="top"/>
      <protection locked="0"/>
    </xf>
    <xf numFmtId="0" fontId="9"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3" fillId="0" borderId="0" xfId="0" applyFont="1" applyBorder="1" applyAlignment="1" applyProtection="1">
      <alignment horizontal="center" vertical="top" wrapText="1"/>
    </xf>
    <xf numFmtId="0" fontId="9" fillId="0" borderId="0"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0" fontId="5" fillId="3"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8" fillId="0" borderId="0" xfId="0" applyFont="1" applyBorder="1" applyAlignment="1">
      <alignment vertical="top"/>
    </xf>
    <xf numFmtId="166" fontId="2" fillId="0" borderId="0" xfId="0" applyNumberFormat="1" applyFont="1" applyBorder="1" applyAlignment="1" applyProtection="1">
      <alignment horizontal="left" vertical="top" wrapText="1"/>
    </xf>
    <xf numFmtId="0" fontId="3" fillId="0" borderId="0" xfId="0" applyFont="1" applyFill="1" applyBorder="1" applyAlignment="1" applyProtection="1">
      <alignment horizontal="center" vertical="top" wrapText="1"/>
    </xf>
    <xf numFmtId="0" fontId="2" fillId="0" borderId="0" xfId="0" applyFont="1" applyBorder="1" applyAlignment="1" applyProtection="1">
      <alignment horizontal="left" vertical="top" wrapText="1"/>
    </xf>
    <xf numFmtId="0" fontId="13" fillId="0" borderId="0" xfId="0" applyFont="1" applyBorder="1" applyAlignment="1" applyProtection="1">
      <alignment horizontal="center" vertical="top" wrapText="1"/>
    </xf>
    <xf numFmtId="0" fontId="8" fillId="0" borderId="0" xfId="0" applyFont="1" applyBorder="1" applyAlignment="1">
      <alignment horizontal="left" vertical="top"/>
    </xf>
    <xf numFmtId="166" fontId="3" fillId="0" borderId="0" xfId="0" applyNumberFormat="1" applyFont="1" applyBorder="1" applyAlignment="1" applyProtection="1">
      <alignment horizontal="left" vertical="top" wrapText="1"/>
    </xf>
    <xf numFmtId="0" fontId="16" fillId="0" borderId="0" xfId="0" applyFont="1" applyBorder="1" applyAlignment="1" applyProtection="1">
      <alignment horizontal="center" vertical="top" wrapText="1"/>
    </xf>
    <xf numFmtId="0" fontId="16" fillId="0" borderId="0" xfId="0" applyFont="1" applyBorder="1" applyAlignment="1" applyProtection="1">
      <alignment horizontal="left" vertical="top" wrapText="1"/>
    </xf>
    <xf numFmtId="0" fontId="5" fillId="5" borderId="0" xfId="0" applyFont="1" applyFill="1" applyBorder="1" applyAlignment="1">
      <alignment horizontal="center" vertical="top" wrapText="1"/>
    </xf>
    <xf numFmtId="0" fontId="5" fillId="10" borderId="0"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0" borderId="0" xfId="0" applyFont="1" applyFill="1" applyBorder="1" applyAlignment="1">
      <alignment horizontal="left" vertical="top" wrapText="1"/>
    </xf>
    <xf numFmtId="0" fontId="26" fillId="2" borderId="0" xfId="0" applyFont="1" applyFill="1" applyBorder="1" applyAlignment="1">
      <alignment horizontal="left" vertical="top" wrapText="1"/>
    </xf>
    <xf numFmtId="0" fontId="5" fillId="3" borderId="24" xfId="0" applyFont="1" applyFill="1" applyBorder="1" applyAlignment="1">
      <alignment horizontal="center" vertical="top" wrapText="1"/>
    </xf>
    <xf numFmtId="0" fontId="5" fillId="3" borderId="2" xfId="0" applyFont="1" applyFill="1" applyBorder="1" applyAlignment="1">
      <alignment horizontal="left" vertical="top" wrapText="1"/>
    </xf>
    <xf numFmtId="0" fontId="5" fillId="3" borderId="2" xfId="0" applyFont="1" applyFill="1" applyBorder="1" applyAlignment="1" applyProtection="1">
      <alignment horizontal="left" vertical="top" wrapText="1"/>
    </xf>
    <xf numFmtId="0" fontId="5" fillId="3" borderId="2" xfId="0" applyFont="1" applyFill="1" applyBorder="1" applyAlignment="1">
      <alignment horizontal="center" vertical="top" wrapText="1"/>
    </xf>
    <xf numFmtId="0" fontId="3" fillId="0" borderId="25"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5" fillId="10" borderId="21" xfId="0" applyFont="1" applyFill="1" applyBorder="1" applyAlignment="1">
      <alignment horizontal="center" vertical="top" wrapText="1"/>
    </xf>
    <xf numFmtId="0" fontId="5" fillId="5" borderId="22" xfId="0" applyFont="1" applyFill="1" applyBorder="1" applyAlignment="1">
      <alignment horizontal="center" vertical="top" wrapText="1"/>
    </xf>
    <xf numFmtId="0" fontId="23" fillId="0" borderId="28" xfId="0" applyFont="1" applyFill="1" applyBorder="1" applyAlignment="1">
      <alignment horizontal="center" vertical="top" wrapText="1"/>
    </xf>
    <xf numFmtId="0" fontId="23" fillId="0" borderId="29" xfId="0" applyFont="1" applyFill="1" applyBorder="1" applyAlignment="1">
      <alignment horizontal="left" vertical="top" wrapTex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2" xfId="0" applyFont="1" applyFill="1" applyBorder="1" applyAlignment="1">
      <alignment horizontal="left" vertical="top" wrapText="1"/>
    </xf>
    <xf numFmtId="0" fontId="3" fillId="0" borderId="27" xfId="0" applyFont="1" applyFill="1" applyBorder="1" applyAlignment="1" applyProtection="1">
      <alignment horizontal="left" vertical="top" wrapText="1"/>
    </xf>
    <xf numFmtId="0" fontId="23" fillId="2" borderId="28" xfId="0" applyFont="1" applyFill="1" applyBorder="1" applyAlignment="1">
      <alignment horizontal="center" vertical="top" wrapText="1"/>
    </xf>
    <xf numFmtId="0" fontId="23" fillId="2" borderId="29"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32" xfId="0" applyFont="1" applyFill="1" applyBorder="1" applyAlignment="1">
      <alignment horizontal="left" vertical="top" wrapText="1"/>
    </xf>
    <xf numFmtId="0" fontId="26" fillId="2" borderId="30" xfId="0" applyFont="1" applyFill="1" applyBorder="1" applyAlignment="1">
      <alignment horizontal="center" vertical="top" wrapText="1"/>
    </xf>
    <xf numFmtId="0" fontId="23" fillId="0" borderId="33" xfId="0" applyFont="1" applyFill="1" applyBorder="1" applyAlignment="1">
      <alignment horizontal="center" vertical="top" wrapText="1"/>
    </xf>
    <xf numFmtId="0" fontId="23" fillId="0" borderId="34" xfId="0" applyFont="1" applyFill="1" applyBorder="1" applyAlignment="1">
      <alignment horizontal="left" vertical="top" wrapText="1"/>
    </xf>
    <xf numFmtId="0" fontId="3" fillId="0" borderId="34" xfId="0" applyFont="1" applyFill="1" applyBorder="1" applyAlignment="1" applyProtection="1">
      <alignment horizontal="left" vertical="top" wrapText="1"/>
    </xf>
    <xf numFmtId="2" fontId="24" fillId="0" borderId="35" xfId="0" applyNumberFormat="1" applyFont="1" applyFill="1" applyBorder="1" applyAlignment="1">
      <alignment horizontal="left" vertical="top" wrapText="1"/>
    </xf>
    <xf numFmtId="0" fontId="24" fillId="0" borderId="36" xfId="0" applyFont="1" applyFill="1" applyBorder="1" applyAlignment="1">
      <alignment horizontal="left" vertical="top" wrapText="1"/>
    </xf>
    <xf numFmtId="9" fontId="24" fillId="0" borderId="36" xfId="0" applyNumberFormat="1" applyFont="1" applyFill="1" applyBorder="1" applyAlignment="1">
      <alignment horizontal="center" vertical="top" wrapText="1"/>
    </xf>
    <xf numFmtId="2" fontId="24" fillId="2" borderId="35" xfId="0" applyNumberFormat="1" applyFont="1" applyFill="1" applyBorder="1" applyAlignment="1">
      <alignment horizontal="left" vertical="top" wrapText="1"/>
    </xf>
    <xf numFmtId="0" fontId="24" fillId="2" borderId="36" xfId="0" applyFont="1" applyFill="1" applyBorder="1" applyAlignment="1">
      <alignment horizontal="left" vertical="top" wrapText="1"/>
    </xf>
    <xf numFmtId="9" fontId="24" fillId="2" borderId="36" xfId="0" applyNumberFormat="1" applyFont="1" applyFill="1" applyBorder="1" applyAlignment="1">
      <alignment horizontal="center" vertical="top" wrapText="1"/>
    </xf>
    <xf numFmtId="166" fontId="24" fillId="0" borderId="35" xfId="0" applyNumberFormat="1" applyFont="1" applyFill="1" applyBorder="1" applyAlignment="1">
      <alignment horizontal="center" vertical="top" wrapText="1"/>
    </xf>
    <xf numFmtId="166" fontId="24" fillId="0" borderId="36" xfId="0" applyNumberFormat="1" applyFont="1" applyFill="1" applyBorder="1" applyAlignment="1">
      <alignment horizontal="center" vertical="top" wrapText="1"/>
    </xf>
    <xf numFmtId="166" fontId="11" fillId="0" borderId="36" xfId="0" applyNumberFormat="1" applyFont="1" applyFill="1" applyBorder="1" applyAlignment="1">
      <alignment horizontal="center" vertical="top" wrapText="1"/>
    </xf>
    <xf numFmtId="166" fontId="24" fillId="2" borderId="35" xfId="0" applyNumberFormat="1" applyFont="1" applyFill="1" applyBorder="1" applyAlignment="1">
      <alignment horizontal="center" vertical="top" wrapText="1"/>
    </xf>
    <xf numFmtId="166" fontId="24" fillId="2" borderId="36" xfId="0" applyNumberFormat="1" applyFont="1" applyFill="1" applyBorder="1" applyAlignment="1">
      <alignment horizontal="center" vertical="top" wrapText="1"/>
    </xf>
    <xf numFmtId="166" fontId="11" fillId="2" borderId="36" xfId="0" applyNumberFormat="1" applyFont="1" applyFill="1" applyBorder="1" applyAlignment="1">
      <alignment horizontal="center" vertical="top" wrapText="1"/>
    </xf>
    <xf numFmtId="166" fontId="25" fillId="0" borderId="36" xfId="0" applyNumberFormat="1" applyFont="1" applyFill="1" applyBorder="1" applyAlignment="1">
      <alignment horizontal="center" vertical="top" wrapText="1"/>
    </xf>
    <xf numFmtId="166" fontId="25" fillId="2" borderId="36" xfId="0" applyNumberFormat="1" applyFont="1" applyFill="1" applyBorder="1" applyAlignment="1">
      <alignment horizontal="center" vertical="top" wrapText="1"/>
    </xf>
    <xf numFmtId="166" fontId="24" fillId="0" borderId="37" xfId="0" applyNumberFormat="1" applyFont="1" applyFill="1" applyBorder="1" applyAlignment="1">
      <alignment horizontal="center" vertical="top" wrapText="1"/>
    </xf>
    <xf numFmtId="166" fontId="24" fillId="0" borderId="38" xfId="0" applyNumberFormat="1" applyFont="1" applyFill="1" applyBorder="1" applyAlignment="1">
      <alignment horizontal="center" vertical="top" wrapText="1"/>
    </xf>
    <xf numFmtId="166" fontId="11" fillId="0" borderId="38" xfId="0" applyNumberFormat="1" applyFont="1" applyFill="1" applyBorder="1" applyAlignment="1">
      <alignment horizontal="center" vertical="top" wrapText="1"/>
    </xf>
    <xf numFmtId="166" fontId="24" fillId="2" borderId="37" xfId="0" applyNumberFormat="1" applyFont="1" applyFill="1" applyBorder="1" applyAlignment="1">
      <alignment horizontal="center" vertical="top" wrapText="1"/>
    </xf>
    <xf numFmtId="166" fontId="24" fillId="2" borderId="38" xfId="0" applyNumberFormat="1" applyFont="1" applyFill="1" applyBorder="1" applyAlignment="1">
      <alignment horizontal="center" vertical="top" wrapText="1"/>
    </xf>
    <xf numFmtId="166" fontId="11" fillId="2" borderId="38" xfId="0" applyNumberFormat="1" applyFont="1" applyFill="1" applyBorder="1" applyAlignment="1">
      <alignment horizontal="center" vertical="top" wrapText="1"/>
    </xf>
    <xf numFmtId="166" fontId="11" fillId="0" borderId="39" xfId="0" applyNumberFormat="1" applyFont="1" applyFill="1" applyBorder="1" applyAlignment="1">
      <alignment horizontal="center" vertical="top" wrapText="1"/>
    </xf>
    <xf numFmtId="166" fontId="11" fillId="2" borderId="39" xfId="0" applyNumberFormat="1" applyFont="1" applyFill="1" applyBorder="1" applyAlignment="1">
      <alignment horizontal="center" vertical="top" wrapText="1"/>
    </xf>
    <xf numFmtId="0" fontId="15" fillId="0" borderId="0" xfId="0" applyFont="1" applyBorder="1" applyAlignment="1">
      <alignment vertical="top"/>
    </xf>
    <xf numFmtId="0" fontId="5" fillId="11" borderId="0" xfId="0" applyFont="1" applyFill="1" applyBorder="1" applyAlignment="1">
      <alignment horizontal="center" vertical="top" wrapText="1"/>
    </xf>
    <xf numFmtId="0" fontId="8" fillId="0" borderId="0" xfId="0" applyFont="1" applyBorder="1" applyAlignment="1">
      <alignment horizontal="center" vertical="top"/>
    </xf>
    <xf numFmtId="0" fontId="11" fillId="0" borderId="0" xfId="0" applyFont="1" applyBorder="1" applyAlignment="1" applyProtection="1">
      <alignment horizontal="center" vertical="top"/>
    </xf>
    <xf numFmtId="0" fontId="5" fillId="3" borderId="2" xfId="0" applyFont="1" applyFill="1" applyBorder="1" applyAlignment="1" applyProtection="1">
      <alignment horizontal="center" vertical="top" wrapText="1"/>
    </xf>
    <xf numFmtId="0" fontId="5" fillId="3" borderId="23" xfId="0" applyFont="1" applyFill="1" applyBorder="1" applyAlignment="1">
      <alignment horizontal="center" vertical="top" wrapText="1"/>
    </xf>
    <xf numFmtId="0" fontId="5" fillId="10" borderId="23" xfId="0" applyFont="1" applyFill="1" applyBorder="1" applyAlignment="1">
      <alignment horizontal="center" vertical="top" wrapText="1"/>
    </xf>
    <xf numFmtId="0" fontId="3" fillId="0" borderId="27" xfId="0" applyFont="1" applyFill="1" applyBorder="1" applyAlignment="1">
      <alignment horizontal="left" vertical="top" wrapText="1"/>
    </xf>
    <xf numFmtId="0" fontId="3" fillId="0" borderId="25" xfId="0" applyFont="1" applyFill="1" applyBorder="1" applyAlignment="1">
      <alignment horizontal="left" vertical="top" wrapText="1"/>
    </xf>
    <xf numFmtId="2" fontId="3" fillId="0" borderId="25" xfId="0" applyNumberFormat="1" applyFont="1" applyFill="1" applyBorder="1" applyAlignment="1">
      <alignment horizontal="left" vertical="top" wrapText="1"/>
    </xf>
    <xf numFmtId="0" fontId="3" fillId="2" borderId="25" xfId="0" applyFont="1" applyFill="1" applyBorder="1" applyAlignment="1">
      <alignment horizontal="left" vertical="top" wrapText="1"/>
    </xf>
    <xf numFmtId="2" fontId="3" fillId="2" borderId="25" xfId="0" applyNumberFormat="1" applyFont="1" applyFill="1" applyBorder="1" applyAlignment="1">
      <alignment horizontal="left" vertical="top" wrapText="1"/>
    </xf>
    <xf numFmtId="0" fontId="3" fillId="0" borderId="27"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2" borderId="25"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0" borderId="0" xfId="0" applyFont="1" applyBorder="1" applyAlignment="1">
      <alignment vertical="top"/>
    </xf>
    <xf numFmtId="0" fontId="15" fillId="2" borderId="0" xfId="0" applyFont="1" applyFill="1" applyBorder="1" applyAlignment="1">
      <alignment vertical="top"/>
    </xf>
    <xf numFmtId="167" fontId="3" fillId="0" borderId="27" xfId="0" applyNumberFormat="1" applyFont="1" applyFill="1" applyBorder="1" applyAlignment="1" applyProtection="1">
      <alignment horizontal="center" vertical="top" wrapText="1"/>
    </xf>
    <xf numFmtId="167" fontId="3" fillId="0" borderId="27" xfId="0" applyNumberFormat="1" applyFont="1" applyFill="1" applyBorder="1" applyAlignment="1">
      <alignment horizontal="center" vertical="top" wrapText="1"/>
    </xf>
    <xf numFmtId="167" fontId="3" fillId="0" borderId="25" xfId="0" applyNumberFormat="1" applyFont="1" applyFill="1" applyBorder="1" applyAlignment="1" applyProtection="1">
      <alignment horizontal="center" vertical="top" wrapText="1"/>
    </xf>
    <xf numFmtId="167" fontId="3" fillId="0" borderId="25" xfId="0" applyNumberFormat="1" applyFont="1" applyFill="1" applyBorder="1" applyAlignment="1">
      <alignment horizontal="center" vertical="top" wrapText="1"/>
    </xf>
    <xf numFmtId="167" fontId="3" fillId="2" borderId="25" xfId="0" applyNumberFormat="1" applyFont="1" applyFill="1" applyBorder="1" applyAlignment="1" applyProtection="1">
      <alignment horizontal="center" vertical="top" wrapText="1"/>
    </xf>
    <xf numFmtId="167" fontId="3" fillId="2" borderId="25" xfId="0" applyNumberFormat="1" applyFont="1" applyFill="1" applyBorder="1" applyAlignment="1">
      <alignment horizontal="center" vertical="top" wrapText="1"/>
    </xf>
    <xf numFmtId="0" fontId="16" fillId="0" borderId="0" xfId="0" applyFont="1" applyBorder="1" applyAlignment="1" applyProtection="1">
      <alignment vertical="top" wrapText="1"/>
    </xf>
    <xf numFmtId="9" fontId="3" fillId="0" borderId="41" xfId="0" applyNumberFormat="1" applyFont="1" applyFill="1" applyBorder="1" applyAlignment="1">
      <alignment horizontal="center" vertical="top" wrapText="1"/>
    </xf>
    <xf numFmtId="9" fontId="3" fillId="0" borderId="42" xfId="0" applyNumberFormat="1" applyFont="1" applyFill="1" applyBorder="1" applyAlignment="1">
      <alignment horizontal="center" vertical="top" wrapText="1"/>
    </xf>
    <xf numFmtId="9" fontId="3" fillId="2" borderId="42" xfId="0" applyNumberFormat="1" applyFont="1" applyFill="1" applyBorder="1" applyAlignment="1">
      <alignment horizontal="center" vertical="top" wrapText="1"/>
    </xf>
    <xf numFmtId="2" fontId="3" fillId="0" borderId="40" xfId="0" applyNumberFormat="1" applyFont="1" applyFill="1" applyBorder="1" applyAlignment="1">
      <alignment horizontal="left" vertical="top" wrapText="1"/>
    </xf>
    <xf numFmtId="9" fontId="3" fillId="0" borderId="44" xfId="0" applyNumberFormat="1" applyFont="1" applyFill="1" applyBorder="1" applyAlignment="1">
      <alignment horizontal="center" vertical="top" wrapText="1"/>
    </xf>
    <xf numFmtId="9" fontId="3" fillId="0" borderId="46" xfId="0" applyNumberFormat="1" applyFont="1" applyFill="1" applyBorder="1" applyAlignment="1">
      <alignment horizontal="center" vertical="top" wrapText="1"/>
    </xf>
    <xf numFmtId="9" fontId="3" fillId="2" borderId="46" xfId="0" applyNumberFormat="1" applyFont="1" applyFill="1" applyBorder="1" applyAlignment="1">
      <alignment horizontal="center" vertical="top" wrapText="1"/>
    </xf>
    <xf numFmtId="0" fontId="5" fillId="3" borderId="21" xfId="0" applyFont="1" applyFill="1" applyBorder="1" applyAlignment="1">
      <alignment horizontal="left" vertical="top" wrapText="1"/>
    </xf>
    <xf numFmtId="2" fontId="3" fillId="0" borderId="47" xfId="0" applyNumberFormat="1" applyFont="1" applyFill="1" applyBorder="1" applyAlignment="1">
      <alignment horizontal="left" vertical="top" wrapText="1"/>
    </xf>
    <xf numFmtId="2" fontId="3" fillId="2" borderId="47" xfId="0" applyNumberFormat="1"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26" xfId="0" applyFont="1" applyFill="1" applyBorder="1" applyAlignment="1">
      <alignment horizontal="left" vertical="top" wrapText="1"/>
    </xf>
    <xf numFmtId="2" fontId="3" fillId="0" borderId="26" xfId="0" applyNumberFormat="1" applyFont="1" applyFill="1" applyBorder="1" applyAlignment="1">
      <alignment horizontal="left" vertical="top" wrapText="1"/>
    </xf>
    <xf numFmtId="9" fontId="3" fillId="0" borderId="26" xfId="0" applyNumberFormat="1" applyFont="1" applyFill="1" applyBorder="1" applyAlignment="1">
      <alignment horizontal="center" vertical="top" wrapText="1"/>
    </xf>
    <xf numFmtId="0" fontId="3" fillId="2" borderId="48" xfId="0" applyFont="1" applyFill="1" applyBorder="1" applyAlignment="1">
      <alignment horizontal="left" vertical="top" wrapText="1"/>
    </xf>
    <xf numFmtId="0" fontId="3" fillId="2" borderId="26" xfId="0" applyFont="1" applyFill="1" applyBorder="1" applyAlignment="1">
      <alignment horizontal="left" vertical="top" wrapText="1"/>
    </xf>
    <xf numFmtId="2" fontId="3" fillId="2" borderId="26" xfId="0" applyNumberFormat="1" applyFont="1" applyFill="1" applyBorder="1" applyAlignment="1">
      <alignment horizontal="left" vertical="top" wrapText="1"/>
    </xf>
    <xf numFmtId="9" fontId="3" fillId="2" borderId="26" xfId="0" applyNumberFormat="1" applyFont="1" applyFill="1" applyBorder="1" applyAlignment="1">
      <alignment horizontal="center" vertical="top" wrapText="1"/>
    </xf>
    <xf numFmtId="2" fontId="3" fillId="0" borderId="49" xfId="0" applyNumberFormat="1" applyFont="1" applyFill="1" applyBorder="1" applyAlignment="1">
      <alignment horizontal="left" vertical="top" wrapText="1"/>
    </xf>
    <xf numFmtId="0" fontId="5" fillId="10" borderId="24" xfId="0" applyFont="1" applyFill="1" applyBorder="1" applyAlignment="1">
      <alignment horizontal="left" vertical="top" wrapText="1"/>
    </xf>
    <xf numFmtId="0" fontId="5" fillId="10" borderId="2" xfId="0" applyFont="1" applyFill="1" applyBorder="1" applyAlignment="1">
      <alignment horizontal="left" vertical="top" wrapText="1"/>
    </xf>
    <xf numFmtId="0" fontId="5" fillId="3" borderId="22" xfId="0" applyFont="1" applyFill="1" applyBorder="1" applyAlignment="1">
      <alignment horizontal="center" vertical="top" wrapText="1"/>
    </xf>
    <xf numFmtId="0" fontId="7" fillId="3" borderId="50" xfId="0" applyFont="1" applyFill="1" applyBorder="1" applyAlignment="1">
      <alignment horizontal="center" vertical="top" wrapText="1"/>
    </xf>
    <xf numFmtId="0" fontId="7" fillId="11" borderId="50" xfId="0" applyFont="1" applyFill="1" applyBorder="1" applyAlignment="1">
      <alignment horizontal="center" vertical="top" wrapText="1"/>
    </xf>
    <xf numFmtId="0" fontId="7" fillId="6" borderId="50" xfId="0" applyFont="1" applyFill="1" applyBorder="1" applyAlignment="1">
      <alignment horizontal="center" vertical="top" wrapText="1"/>
    </xf>
    <xf numFmtId="166" fontId="24" fillId="0" borderId="50" xfId="0" applyNumberFormat="1" applyFont="1" applyFill="1" applyBorder="1" applyAlignment="1">
      <alignment horizontal="center" vertical="top" wrapText="1"/>
    </xf>
    <xf numFmtId="166" fontId="11" fillId="0" borderId="50" xfId="0" applyNumberFormat="1" applyFont="1" applyFill="1" applyBorder="1" applyAlignment="1">
      <alignment horizontal="center" vertical="top" wrapText="1"/>
    </xf>
    <xf numFmtId="166" fontId="24" fillId="2" borderId="50" xfId="0" applyNumberFormat="1" applyFont="1" applyFill="1" applyBorder="1" applyAlignment="1">
      <alignment horizontal="center" vertical="top" wrapText="1"/>
    </xf>
    <xf numFmtId="166" fontId="11" fillId="2" borderId="50" xfId="0" applyNumberFormat="1"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27" xfId="0" applyFont="1" applyFill="1" applyBorder="1" applyAlignment="1">
      <alignment horizontal="left" vertical="top" wrapText="1"/>
    </xf>
    <xf numFmtId="0" fontId="2" fillId="0" borderId="45" xfId="0" applyFont="1" applyFill="1" applyBorder="1" applyAlignment="1">
      <alignment horizontal="center" vertical="top" wrapText="1"/>
    </xf>
    <xf numFmtId="0" fontId="2" fillId="0" borderId="25" xfId="0" applyFont="1" applyFill="1" applyBorder="1" applyAlignment="1">
      <alignment horizontal="left" vertical="top" wrapText="1"/>
    </xf>
    <xf numFmtId="0" fontId="2" fillId="2" borderId="45" xfId="0" applyFont="1" applyFill="1" applyBorder="1" applyAlignment="1">
      <alignment horizontal="center" vertical="top" wrapText="1"/>
    </xf>
    <xf numFmtId="0" fontId="2" fillId="2" borderId="25" xfId="0" applyFont="1" applyFill="1" applyBorder="1" applyAlignment="1">
      <alignment horizontal="left" vertical="top" wrapText="1"/>
    </xf>
    <xf numFmtId="166" fontId="12" fillId="0" borderId="0" xfId="0" applyNumberFormat="1" applyFont="1" applyBorder="1" applyAlignment="1" applyProtection="1">
      <alignment horizontal="left"/>
    </xf>
    <xf numFmtId="0" fontId="4" fillId="9" borderId="1" xfId="0" applyFont="1" applyFill="1" applyBorder="1" applyAlignment="1">
      <alignment horizontal="left" vertical="center" wrapText="1"/>
    </xf>
    <xf numFmtId="0" fontId="10" fillId="10" borderId="4"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4" fillId="7" borderId="1" xfId="0" applyFont="1" applyFill="1" applyBorder="1" applyAlignment="1">
      <alignment horizontal="center" vertical="center" textRotation="90" wrapText="1"/>
    </xf>
    <xf numFmtId="0" fontId="14" fillId="13" borderId="1" xfId="0" applyFont="1" applyFill="1" applyBorder="1" applyAlignment="1">
      <alignment horizontal="center" vertical="center" textRotation="90" wrapText="1"/>
    </xf>
    <xf numFmtId="0" fontId="3" fillId="0" borderId="0" xfId="0" applyFont="1" applyAlignment="1">
      <alignment horizontal="left" vertical="center" wrapText="1"/>
    </xf>
    <xf numFmtId="0" fontId="16" fillId="0" borderId="0" xfId="0" applyFont="1" applyBorder="1" applyAlignment="1">
      <alignment vertical="center"/>
    </xf>
    <xf numFmtId="0" fontId="31" fillId="0" borderId="0" xfId="0" applyFont="1" applyBorder="1" applyAlignment="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30" fillId="0" borderId="0" xfId="0" applyFont="1" applyBorder="1" applyAlignment="1">
      <alignment vertical="center"/>
    </xf>
    <xf numFmtId="0" fontId="3" fillId="0" borderId="0" xfId="0" applyFont="1"/>
    <xf numFmtId="0" fontId="2" fillId="0" borderId="0" xfId="0" applyFont="1"/>
    <xf numFmtId="0" fontId="3" fillId="14" borderId="1" xfId="0" applyFont="1" applyFill="1" applyBorder="1" applyAlignment="1">
      <alignment horizontal="center"/>
    </xf>
    <xf numFmtId="0" fontId="3" fillId="14" borderId="1" xfId="0" applyFont="1" applyFill="1" applyBorder="1"/>
    <xf numFmtId="9" fontId="3" fillId="14" borderId="1" xfId="0" applyNumberFormat="1" applyFont="1" applyFill="1" applyBorder="1" applyAlignment="1">
      <alignment horizontal="center"/>
    </xf>
    <xf numFmtId="0" fontId="11" fillId="9" borderId="20" xfId="0" applyFont="1" applyFill="1" applyBorder="1" applyAlignment="1" applyProtection="1">
      <alignment horizontal="left" vertical="top" wrapText="1"/>
      <protection locked="0"/>
    </xf>
    <xf numFmtId="0" fontId="24" fillId="9" borderId="20" xfId="0" applyFont="1" applyFill="1" applyBorder="1" applyAlignment="1" applyProtection="1">
      <alignment horizontal="center" vertical="top" wrapText="1"/>
      <protection locked="0"/>
    </xf>
    <xf numFmtId="0" fontId="24" fillId="9" borderId="20" xfId="0" applyFont="1" applyFill="1" applyBorder="1" applyAlignment="1" applyProtection="1">
      <alignment horizontal="left" vertical="top" wrapText="1"/>
      <protection locked="0"/>
    </xf>
    <xf numFmtId="0" fontId="11" fillId="13" borderId="20" xfId="0" applyFont="1" applyFill="1" applyBorder="1" applyAlignment="1" applyProtection="1">
      <alignment horizontal="left" vertical="top" wrapText="1"/>
      <protection locked="0"/>
    </xf>
    <xf numFmtId="0" fontId="24" fillId="13" borderId="20" xfId="0" applyFont="1" applyFill="1" applyBorder="1" applyAlignment="1" applyProtection="1">
      <alignment horizontal="left" vertical="top" wrapText="1"/>
      <protection locked="0"/>
    </xf>
    <xf numFmtId="0" fontId="24" fillId="13" borderId="20" xfId="0" applyFont="1" applyFill="1" applyBorder="1" applyAlignment="1" applyProtection="1">
      <alignment horizontal="center" vertical="top" wrapText="1"/>
      <protection locked="0"/>
    </xf>
    <xf numFmtId="0" fontId="24" fillId="13" borderId="52" xfId="0" applyFont="1" applyFill="1" applyBorder="1" applyAlignment="1" applyProtection="1">
      <alignment horizontal="left" vertical="top" wrapText="1"/>
      <protection locked="0"/>
    </xf>
    <xf numFmtId="0" fontId="4" fillId="2" borderId="4" xfId="0" applyFont="1" applyFill="1" applyBorder="1" applyAlignment="1">
      <alignment horizontal="left" vertical="center" wrapText="1"/>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9" borderId="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9"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6" fillId="11" borderId="52" xfId="0" applyFont="1" applyFill="1" applyBorder="1" applyAlignment="1">
      <alignment horizontal="center" vertical="center" wrapText="1"/>
    </xf>
    <xf numFmtId="0" fontId="3" fillId="0" borderId="0" xfId="0" applyFont="1" applyAlignment="1">
      <alignment horizontal="left"/>
    </xf>
    <xf numFmtId="0" fontId="12" fillId="0" borderId="0" xfId="0" applyFont="1"/>
    <xf numFmtId="0" fontId="3"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vertical="top" wrapText="1"/>
    </xf>
    <xf numFmtId="0" fontId="3" fillId="14" borderId="1" xfId="0" applyFont="1" applyFill="1" applyBorder="1" applyAlignment="1">
      <alignment vertical="center" wrapText="1"/>
    </xf>
    <xf numFmtId="0" fontId="3" fillId="0" borderId="0" xfId="0" applyFont="1" applyAlignment="1">
      <alignment vertical="center" wrapText="1"/>
    </xf>
    <xf numFmtId="0" fontId="5" fillId="10" borderId="4" xfId="0" applyFont="1" applyFill="1" applyBorder="1" applyAlignment="1" applyProtection="1">
      <alignment horizontal="center" vertical="top"/>
    </xf>
    <xf numFmtId="0" fontId="5" fillId="10" borderId="5" xfId="0" applyFont="1" applyFill="1" applyBorder="1" applyAlignment="1" applyProtection="1">
      <alignment horizontal="center" vertical="top"/>
    </xf>
    <xf numFmtId="1" fontId="6" fillId="10" borderId="5" xfId="0" applyNumberFormat="1" applyFont="1" applyFill="1" applyBorder="1" applyAlignment="1" applyProtection="1">
      <alignment horizontal="center" vertical="top" wrapText="1"/>
    </xf>
    <xf numFmtId="1" fontId="6" fillId="10" borderId="6" xfId="0" applyNumberFormat="1" applyFont="1" applyFill="1" applyBorder="1" applyAlignment="1" applyProtection="1">
      <alignment horizontal="center" vertical="top"/>
    </xf>
    <xf numFmtId="1" fontId="6" fillId="10" borderId="1" xfId="0" applyNumberFormat="1" applyFont="1" applyFill="1" applyBorder="1" applyAlignment="1" applyProtection="1">
      <alignment horizontal="center" vertical="top"/>
    </xf>
    <xf numFmtId="0" fontId="3" fillId="0" borderId="0" xfId="1" applyFont="1" applyAlignment="1">
      <alignment vertical="center"/>
    </xf>
    <xf numFmtId="0" fontId="3" fillId="0" borderId="0" xfId="1" applyFont="1" applyFill="1" applyAlignment="1">
      <alignment horizontal="left" vertical="top"/>
    </xf>
    <xf numFmtId="0" fontId="3" fillId="0" borderId="0" xfId="1" applyFont="1" applyAlignment="1">
      <alignment horizontal="left" vertical="center"/>
    </xf>
    <xf numFmtId="170" fontId="3" fillId="0" borderId="0" xfId="1" applyNumberFormat="1" applyFont="1" applyAlignment="1">
      <alignment horizontal="center" vertical="center"/>
    </xf>
    <xf numFmtId="0" fontId="3" fillId="0" borderId="0" xfId="1" applyFont="1" applyAlignment="1">
      <alignment horizontal="center" vertical="center"/>
    </xf>
    <xf numFmtId="0" fontId="3" fillId="4" borderId="0" xfId="1" applyFont="1" applyFill="1" applyAlignment="1">
      <alignment vertical="center"/>
    </xf>
    <xf numFmtId="0" fontId="2" fillId="4" borderId="0" xfId="1" applyFont="1" applyFill="1" applyBorder="1" applyAlignment="1">
      <alignment horizontal="left" vertical="center"/>
    </xf>
    <xf numFmtId="0" fontId="2" fillId="4" borderId="0" xfId="1" applyFont="1" applyFill="1" applyBorder="1" applyAlignment="1">
      <alignment vertical="center"/>
    </xf>
    <xf numFmtId="0" fontId="2" fillId="0" borderId="0" xfId="1" applyFont="1" applyFill="1" applyBorder="1" applyAlignment="1">
      <alignment horizontal="left" vertical="top"/>
    </xf>
    <xf numFmtId="170" fontId="2" fillId="4" borderId="0" xfId="1" applyNumberFormat="1" applyFont="1" applyFill="1" applyBorder="1" applyAlignment="1">
      <alignment horizontal="center" vertical="center"/>
    </xf>
    <xf numFmtId="0" fontId="2" fillId="4" borderId="0" xfId="1" applyFont="1" applyFill="1" applyBorder="1" applyAlignment="1">
      <alignment horizontal="center" vertical="center"/>
    </xf>
    <xf numFmtId="0" fontId="2" fillId="4" borderId="0" xfId="1" applyFont="1" applyFill="1" applyAlignment="1">
      <alignment horizontal="center" vertical="center"/>
    </xf>
    <xf numFmtId="0" fontId="3" fillId="4" borderId="0" xfId="1" applyFont="1" applyFill="1" applyAlignment="1">
      <alignment horizontal="left" vertical="center"/>
    </xf>
    <xf numFmtId="0" fontId="3" fillId="4" borderId="0" xfId="1" applyFont="1" applyFill="1" applyAlignment="1">
      <alignment horizontal="center" vertical="center"/>
    </xf>
    <xf numFmtId="170" fontId="3" fillId="4" borderId="0" xfId="1" applyNumberFormat="1" applyFont="1" applyFill="1" applyAlignment="1">
      <alignment horizontal="center" vertical="center"/>
    </xf>
    <xf numFmtId="0" fontId="2" fillId="4" borderId="0" xfId="1" applyFont="1" applyFill="1" applyBorder="1" applyAlignment="1">
      <alignment horizontal="left" vertical="top"/>
    </xf>
    <xf numFmtId="0" fontId="3" fillId="4" borderId="0" xfId="1" applyFont="1" applyFill="1" applyAlignment="1">
      <alignment horizontal="left" vertical="top"/>
    </xf>
    <xf numFmtId="0" fontId="3" fillId="0" borderId="0" xfId="1" applyFont="1" applyAlignment="1">
      <alignment horizontal="left" vertical="top"/>
    </xf>
    <xf numFmtId="0" fontId="3" fillId="4" borderId="0" xfId="1" applyFont="1" applyFill="1" applyBorder="1" applyAlignment="1">
      <alignment horizontal="left" vertical="center"/>
    </xf>
    <xf numFmtId="9" fontId="3" fillId="14" borderId="1" xfId="3" applyFont="1" applyFill="1" applyBorder="1" applyAlignment="1">
      <alignment horizontal="center"/>
    </xf>
    <xf numFmtId="0" fontId="3" fillId="14" borderId="1" xfId="0" applyFont="1" applyFill="1" applyBorder="1" applyAlignment="1">
      <alignment horizontal="center" wrapText="1"/>
    </xf>
    <xf numFmtId="9" fontId="3" fillId="4" borderId="0" xfId="6" applyFont="1" applyFill="1" applyBorder="1" applyAlignment="1">
      <alignment vertical="top" wrapText="1"/>
    </xf>
    <xf numFmtId="0" fontId="3" fillId="4" borderId="0" xfId="1" applyFont="1" applyFill="1" applyBorder="1" applyAlignment="1">
      <alignment vertical="top" wrapText="1"/>
    </xf>
    <xf numFmtId="170" fontId="3" fillId="4" borderId="0" xfId="1" applyNumberFormat="1" applyFont="1" applyFill="1" applyBorder="1" applyAlignment="1">
      <alignment horizontal="center" vertical="center" wrapText="1"/>
    </xf>
    <xf numFmtId="0" fontId="3" fillId="0" borderId="0" xfId="1" applyFont="1" applyFill="1" applyBorder="1" applyAlignment="1">
      <alignment vertical="center"/>
    </xf>
    <xf numFmtId="0" fontId="3" fillId="4" borderId="0" xfId="1" applyFont="1" applyFill="1" applyBorder="1" applyAlignment="1">
      <alignment vertical="center"/>
    </xf>
    <xf numFmtId="0" fontId="3" fillId="4" borderId="0" xfId="1" applyFont="1" applyFill="1" applyAlignment="1">
      <alignment vertical="center" wrapText="1"/>
    </xf>
    <xf numFmtId="9" fontId="2" fillId="14" borderId="1" xfId="3" applyFont="1" applyFill="1" applyBorder="1" applyAlignment="1">
      <alignment horizontal="center" vertical="center"/>
    </xf>
    <xf numFmtId="0" fontId="11" fillId="13" borderId="20" xfId="0" applyFont="1" applyFill="1" applyBorder="1" applyAlignment="1" applyProtection="1">
      <alignment horizontal="left" vertical="top" wrapText="1"/>
      <protection locked="0"/>
    </xf>
    <xf numFmtId="0" fontId="24" fillId="13" borderId="52" xfId="0" applyFont="1" applyFill="1" applyBorder="1" applyAlignment="1" applyProtection="1">
      <alignment horizontal="left" vertical="top" wrapText="1"/>
      <protection locked="0"/>
    </xf>
    <xf numFmtId="0" fontId="24" fillId="13" borderId="20" xfId="0" applyFont="1" applyFill="1" applyBorder="1" applyAlignment="1" applyProtection="1">
      <alignment horizontal="left" vertical="top" wrapText="1"/>
      <protection locked="0"/>
    </xf>
    <xf numFmtId="0" fontId="24" fillId="13" borderId="52" xfId="0" applyFont="1" applyFill="1" applyBorder="1" applyAlignment="1" applyProtection="1">
      <alignment horizontal="center" vertical="top" wrapText="1"/>
      <protection locked="0"/>
    </xf>
    <xf numFmtId="0" fontId="3" fillId="0" borderId="0" xfId="0" applyFont="1" applyFill="1"/>
    <xf numFmtId="0" fontId="3" fillId="4" borderId="50" xfId="1" applyFont="1" applyFill="1" applyBorder="1" applyAlignment="1">
      <alignment horizontal="justify" vertical="center" wrapText="1"/>
    </xf>
    <xf numFmtId="0" fontId="6" fillId="3" borderId="50" xfId="1" applyFont="1" applyFill="1" applyBorder="1" applyAlignment="1">
      <alignment horizontal="justify" vertical="center"/>
    </xf>
    <xf numFmtId="170" fontId="6" fillId="3" borderId="50" xfId="1" applyNumberFormat="1" applyFont="1" applyFill="1" applyBorder="1" applyAlignment="1">
      <alignment horizontal="justify" vertical="center" wrapText="1"/>
    </xf>
    <xf numFmtId="0" fontId="24" fillId="0" borderId="50" xfId="1" applyFont="1" applyBorder="1" applyAlignment="1">
      <alignment horizontal="justify" vertical="center" wrapText="1"/>
    </xf>
    <xf numFmtId="0" fontId="3" fillId="0" borderId="50" xfId="1" applyFont="1" applyFill="1" applyBorder="1" applyAlignment="1">
      <alignment horizontal="justify" vertical="center" wrapText="1"/>
    </xf>
    <xf numFmtId="170" fontId="3" fillId="4" borderId="50" xfId="1" applyNumberFormat="1" applyFont="1" applyFill="1" applyBorder="1" applyAlignment="1">
      <alignment horizontal="justify" vertical="center" wrapText="1"/>
    </xf>
    <xf numFmtId="9" fontId="3" fillId="4" borderId="50" xfId="6" applyFont="1" applyFill="1" applyBorder="1" applyAlignment="1">
      <alignment horizontal="justify" vertical="center" wrapText="1"/>
    </xf>
    <xf numFmtId="170" fontId="3" fillId="0" borderId="50" xfId="1" applyNumberFormat="1" applyFont="1" applyFill="1" applyBorder="1" applyAlignment="1">
      <alignment horizontal="justify" vertical="center" wrapText="1"/>
    </xf>
    <xf numFmtId="9" fontId="24" fillId="4" borderId="50" xfId="6" applyFont="1" applyFill="1" applyBorder="1" applyAlignment="1">
      <alignment horizontal="justify" vertical="center" wrapText="1"/>
    </xf>
    <xf numFmtId="170" fontId="24" fillId="4" borderId="50" xfId="1" applyNumberFormat="1" applyFont="1" applyFill="1" applyBorder="1" applyAlignment="1">
      <alignment horizontal="justify" vertical="center" wrapText="1"/>
    </xf>
    <xf numFmtId="164" fontId="3" fillId="0" borderId="50" xfId="7" applyFont="1" applyFill="1" applyBorder="1" applyAlignment="1">
      <alignment horizontal="justify" vertical="center" wrapText="1"/>
    </xf>
    <xf numFmtId="0" fontId="24" fillId="0" borderId="50" xfId="1" applyFont="1" applyFill="1" applyBorder="1" applyAlignment="1">
      <alignment horizontal="justify" vertical="center" wrapText="1"/>
    </xf>
    <xf numFmtId="9" fontId="3" fillId="0" borderId="50" xfId="6" applyFont="1" applyFill="1" applyBorder="1" applyAlignment="1">
      <alignment horizontal="justify" vertical="center" wrapText="1"/>
    </xf>
    <xf numFmtId="0" fontId="3" fillId="4" borderId="50" xfId="1" applyFont="1" applyFill="1" applyBorder="1" applyAlignment="1">
      <alignment horizontal="justify" vertical="center"/>
    </xf>
    <xf numFmtId="170" fontId="3" fillId="4" borderId="50" xfId="1" applyNumberFormat="1" applyFont="1" applyFill="1" applyBorder="1" applyAlignment="1">
      <alignment horizontal="justify" vertical="center" wrapText="1"/>
    </xf>
    <xf numFmtId="9" fontId="3" fillId="4" borderId="50" xfId="6" applyFont="1" applyFill="1" applyBorder="1" applyAlignment="1">
      <alignment horizontal="justify" vertical="center" wrapText="1"/>
    </xf>
    <xf numFmtId="0" fontId="3" fillId="4" borderId="50" xfId="1" applyFont="1" applyFill="1" applyBorder="1" applyAlignment="1">
      <alignment horizontal="justify" vertical="center" wrapText="1"/>
    </xf>
    <xf numFmtId="0" fontId="24" fillId="0" borderId="50" xfId="1" applyFont="1" applyBorder="1" applyAlignment="1">
      <alignment horizontal="justify" vertical="center" wrapText="1"/>
    </xf>
    <xf numFmtId="170" fontId="3" fillId="4" borderId="50" xfId="1" applyNumberFormat="1" applyFont="1" applyFill="1" applyBorder="1" applyAlignment="1">
      <alignment vertical="top" wrapText="1"/>
    </xf>
    <xf numFmtId="9" fontId="3" fillId="4" borderId="50" xfId="6" applyFont="1" applyFill="1" applyBorder="1" applyAlignment="1">
      <alignment vertical="top" wrapText="1"/>
    </xf>
    <xf numFmtId="0" fontId="3" fillId="4" borderId="50" xfId="1" applyFont="1" applyFill="1" applyBorder="1" applyAlignment="1">
      <alignment vertical="top" wrapText="1"/>
    </xf>
    <xf numFmtId="3" fontId="3" fillId="14" borderId="1" xfId="0" applyNumberFormat="1" applyFont="1" applyFill="1" applyBorder="1" applyAlignment="1">
      <alignment horizontal="center"/>
    </xf>
    <xf numFmtId="0" fontId="24" fillId="0" borderId="54" xfId="1" applyFont="1" applyBorder="1" applyAlignment="1">
      <alignment vertical="top" wrapText="1"/>
    </xf>
    <xf numFmtId="170" fontId="3" fillId="0" borderId="50" xfId="0" applyNumberFormat="1" applyFont="1" applyFill="1" applyBorder="1" applyAlignment="1">
      <alignment horizontal="center" vertical="center" wrapText="1"/>
    </xf>
    <xf numFmtId="9" fontId="3" fillId="0" borderId="50" xfId="6" applyFont="1" applyFill="1" applyBorder="1" applyAlignment="1">
      <alignment horizontal="center" vertical="center" wrapText="1"/>
    </xf>
    <xf numFmtId="0" fontId="3" fillId="0" borderId="50" xfId="1" applyFont="1" applyFill="1" applyBorder="1" applyAlignment="1">
      <alignment vertical="center" wrapText="1"/>
    </xf>
    <xf numFmtId="9" fontId="3" fillId="4" borderId="50" xfId="6" applyFont="1" applyFill="1" applyBorder="1" applyAlignment="1">
      <alignment vertical="center" wrapText="1"/>
    </xf>
    <xf numFmtId="0" fontId="3" fillId="4" borderId="50" xfId="1" applyFont="1" applyFill="1" applyBorder="1" applyAlignment="1">
      <alignment vertical="center" wrapText="1"/>
    </xf>
    <xf numFmtId="0" fontId="24" fillId="9" borderId="20" xfId="0" applyFont="1" applyFill="1" applyBorder="1" applyAlignment="1" applyProtection="1">
      <alignment horizontal="center" vertical="top" wrapText="1"/>
      <protection locked="0"/>
    </xf>
    <xf numFmtId="0" fontId="24" fillId="13" borderId="20" xfId="0" applyFont="1" applyFill="1" applyBorder="1" applyAlignment="1" applyProtection="1">
      <alignment horizontal="center" vertical="top" wrapText="1"/>
      <protection locked="0"/>
    </xf>
    <xf numFmtId="170" fontId="3" fillId="4" borderId="50" xfId="1" applyNumberFormat="1" applyFont="1" applyFill="1" applyBorder="1" applyAlignment="1">
      <alignment horizontal="justify" vertical="center" wrapText="1"/>
    </xf>
    <xf numFmtId="0" fontId="3" fillId="4" borderId="50" xfId="1" applyFont="1" applyFill="1" applyBorder="1" applyAlignment="1">
      <alignment horizontal="justify" vertical="center" wrapText="1"/>
    </xf>
    <xf numFmtId="0" fontId="24" fillId="0" borderId="50" xfId="1" applyFont="1" applyFill="1" applyBorder="1" applyAlignment="1">
      <alignment horizontal="justify" vertical="center" wrapText="1"/>
    </xf>
    <xf numFmtId="0" fontId="14" fillId="0" borderId="0" xfId="0" applyFont="1" applyBorder="1" applyAlignment="1">
      <alignment vertical="center"/>
    </xf>
    <xf numFmtId="0" fontId="27" fillId="0" borderId="0" xfId="0" applyFont="1" applyBorder="1" applyAlignment="1" applyProtection="1">
      <alignment horizontal="center" vertical="center"/>
    </xf>
    <xf numFmtId="0" fontId="28" fillId="0" borderId="0" xfId="0" applyFont="1" applyBorder="1" applyAlignment="1" applyProtection="1">
      <alignment horizontal="center" vertical="center"/>
    </xf>
    <xf numFmtId="169" fontId="29" fillId="2" borderId="0" xfId="0" applyNumberFormat="1"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8" fillId="0" borderId="0" xfId="0" applyFont="1" applyBorder="1" applyAlignment="1">
      <alignment horizontal="center" vertical="center"/>
    </xf>
    <xf numFmtId="1" fontId="8" fillId="2" borderId="0" xfId="0" applyNumberFormat="1" applyFont="1" applyFill="1" applyBorder="1" applyAlignment="1" applyProtection="1">
      <alignment horizontal="center" vertical="center"/>
      <protection locked="0"/>
    </xf>
    <xf numFmtId="0" fontId="10" fillId="10" borderId="5" xfId="0" applyFont="1" applyFill="1" applyBorder="1" applyAlignment="1">
      <alignment horizontal="justify" vertical="center" wrapText="1"/>
    </xf>
    <xf numFmtId="0" fontId="10" fillId="10" borderId="6" xfId="0" applyFont="1" applyFill="1" applyBorder="1" applyAlignment="1">
      <alignment horizontal="justify" vertical="center" wrapText="1"/>
    </xf>
    <xf numFmtId="0" fontId="28" fillId="0" borderId="0" xfId="0" applyFont="1" applyAlignment="1" applyProtection="1">
      <alignment horizontal="center" vertical="center"/>
    </xf>
    <xf numFmtId="0" fontId="27" fillId="0" borderId="0" xfId="0" applyFont="1" applyAlignment="1" applyProtection="1">
      <alignment horizontal="center" vertical="center"/>
    </xf>
    <xf numFmtId="9" fontId="2" fillId="14" borderId="1" xfId="6" applyFont="1" applyFill="1" applyBorder="1" applyAlignment="1">
      <alignment horizontal="center" vertical="center"/>
    </xf>
    <xf numFmtId="9" fontId="2" fillId="14" borderId="1" xfId="6" applyFont="1" applyFill="1" applyBorder="1" applyAlignment="1">
      <alignment horizontal="center" vertical="center" wrapText="1"/>
    </xf>
    <xf numFmtId="0" fontId="6" fillId="17" borderId="22" xfId="0" applyFont="1" applyFill="1" applyBorder="1" applyAlignment="1">
      <alignment horizontal="center" vertical="center"/>
    </xf>
    <xf numFmtId="0" fontId="6" fillId="17" borderId="53" xfId="0" applyFont="1" applyFill="1" applyBorder="1" applyAlignment="1">
      <alignment horizontal="center" vertical="center"/>
    </xf>
    <xf numFmtId="0" fontId="3" fillId="14" borderId="52" xfId="0" applyFont="1" applyFill="1" applyBorder="1" applyAlignment="1">
      <alignment horizontal="center" vertical="center" wrapText="1"/>
    </xf>
    <xf numFmtId="0" fontId="3" fillId="14" borderId="51" xfId="0" applyFont="1" applyFill="1" applyBorder="1" applyAlignment="1">
      <alignment horizontal="center" vertical="center" wrapText="1"/>
    </xf>
    <xf numFmtId="9" fontId="2" fillId="14" borderId="1" xfId="3" applyFont="1" applyFill="1" applyBorder="1" applyAlignment="1">
      <alignment horizontal="center" vertical="center"/>
    </xf>
    <xf numFmtId="0" fontId="6" fillId="16" borderId="53" xfId="0" applyFont="1" applyFill="1" applyBorder="1" applyAlignment="1">
      <alignment horizontal="center" vertical="center"/>
    </xf>
    <xf numFmtId="0" fontId="6" fillId="16" borderId="21" xfId="0" applyFont="1" applyFill="1" applyBorder="1" applyAlignment="1">
      <alignment horizontal="center" vertical="center"/>
    </xf>
    <xf numFmtId="1" fontId="2" fillId="15" borderId="22" xfId="0" applyNumberFormat="1" applyFont="1" applyFill="1" applyBorder="1" applyAlignment="1" applyProtection="1">
      <alignment horizontal="center" vertical="center"/>
    </xf>
    <xf numFmtId="1" fontId="2" fillId="15" borderId="53" xfId="0" applyNumberFormat="1" applyFont="1" applyFill="1" applyBorder="1" applyAlignment="1" applyProtection="1">
      <alignment horizontal="center" vertical="center"/>
    </xf>
    <xf numFmtId="2" fontId="2" fillId="14" borderId="1" xfId="0" applyNumberFormat="1" applyFont="1" applyFill="1" applyBorder="1" applyAlignment="1">
      <alignment horizontal="center" vertical="center"/>
    </xf>
    <xf numFmtId="166" fontId="2" fillId="14" borderId="1" xfId="0" applyNumberFormat="1" applyFont="1" applyFill="1" applyBorder="1" applyAlignment="1">
      <alignment horizontal="center" vertical="center"/>
    </xf>
    <xf numFmtId="1" fontId="2" fillId="18" borderId="53" xfId="0" applyNumberFormat="1" applyFont="1" applyFill="1" applyBorder="1" applyAlignment="1" applyProtection="1">
      <alignment horizontal="center" vertical="center"/>
    </xf>
    <xf numFmtId="1" fontId="2" fillId="18" borderId="21" xfId="0" applyNumberFormat="1" applyFont="1" applyFill="1" applyBorder="1" applyAlignment="1" applyProtection="1">
      <alignment horizontal="center" vertical="center"/>
    </xf>
    <xf numFmtId="1" fontId="6" fillId="10" borderId="19" xfId="0" applyNumberFormat="1" applyFont="1" applyFill="1" applyBorder="1" applyAlignment="1" applyProtection="1">
      <alignment horizontal="center" vertical="center" wrapText="1"/>
    </xf>
    <xf numFmtId="1" fontId="6" fillId="10" borderId="21" xfId="0" applyNumberFormat="1" applyFont="1" applyFill="1" applyBorder="1" applyAlignment="1" applyProtection="1">
      <alignment horizontal="center" vertical="center" wrapText="1"/>
    </xf>
    <xf numFmtId="0" fontId="11" fillId="13" borderId="20" xfId="0" applyFont="1" applyFill="1" applyBorder="1" applyAlignment="1" applyProtection="1">
      <alignment horizontal="left" vertical="top" wrapText="1"/>
      <protection locked="0"/>
    </xf>
    <xf numFmtId="0" fontId="11" fillId="13" borderId="23" xfId="0" applyFont="1" applyFill="1" applyBorder="1" applyAlignment="1" applyProtection="1">
      <alignment horizontal="left" vertical="top" wrapText="1"/>
      <protection locked="0"/>
    </xf>
    <xf numFmtId="0" fontId="24" fillId="13" borderId="52" xfId="0" applyFont="1" applyFill="1" applyBorder="1" applyAlignment="1" applyProtection="1">
      <alignment horizontal="left" vertical="top" wrapText="1"/>
      <protection locked="0"/>
    </xf>
    <xf numFmtId="0" fontId="24" fillId="13" borderId="51" xfId="0" applyFont="1" applyFill="1" applyBorder="1" applyAlignment="1" applyProtection="1">
      <alignment horizontal="left" vertical="top" wrapText="1"/>
      <protection locked="0"/>
    </xf>
    <xf numFmtId="0" fontId="24" fillId="13" borderId="20" xfId="0" applyFont="1" applyFill="1" applyBorder="1" applyAlignment="1" applyProtection="1">
      <alignment horizontal="center" vertical="top" wrapText="1"/>
      <protection locked="0"/>
    </xf>
    <xf numFmtId="0" fontId="24" fillId="13" borderId="23" xfId="0" applyFont="1" applyFill="1" applyBorder="1" applyAlignment="1" applyProtection="1">
      <alignment horizontal="center" vertical="top" wrapText="1"/>
      <protection locked="0"/>
    </xf>
    <xf numFmtId="0" fontId="24" fillId="13" borderId="20" xfId="0" applyFont="1" applyFill="1" applyBorder="1" applyAlignment="1" applyProtection="1">
      <alignment horizontal="left" vertical="top" wrapText="1"/>
      <protection locked="0"/>
    </xf>
    <xf numFmtId="0" fontId="24" fillId="13" borderId="23" xfId="0" applyFont="1" applyFill="1" applyBorder="1" applyAlignment="1" applyProtection="1">
      <alignment horizontal="left" vertical="top" wrapText="1"/>
      <protection locked="0"/>
    </xf>
    <xf numFmtId="0" fontId="11" fillId="9" borderId="20" xfId="0" applyFont="1" applyFill="1" applyBorder="1" applyAlignment="1" applyProtection="1">
      <alignment horizontal="left" vertical="top" wrapText="1"/>
      <protection locked="0"/>
    </xf>
    <xf numFmtId="0" fontId="11" fillId="9" borderId="23" xfId="0" applyFont="1" applyFill="1" applyBorder="1" applyAlignment="1" applyProtection="1">
      <alignment horizontal="left" vertical="top" wrapText="1"/>
      <protection locked="0"/>
    </xf>
    <xf numFmtId="0" fontId="24" fillId="9" borderId="20" xfId="0" applyFont="1" applyFill="1" applyBorder="1" applyAlignment="1" applyProtection="1">
      <alignment horizontal="left" vertical="top" wrapText="1"/>
      <protection locked="0"/>
    </xf>
    <xf numFmtId="0" fontId="24" fillId="9" borderId="23" xfId="0" applyFont="1" applyFill="1" applyBorder="1" applyAlignment="1" applyProtection="1">
      <alignment horizontal="left" vertical="top" wrapText="1"/>
      <protection locked="0"/>
    </xf>
    <xf numFmtId="0" fontId="24" fillId="9" borderId="20" xfId="0" applyFont="1" applyFill="1" applyBorder="1" applyAlignment="1" applyProtection="1">
      <alignment horizontal="center" vertical="top" wrapText="1"/>
      <protection locked="0"/>
    </xf>
    <xf numFmtId="0" fontId="24" fillId="9" borderId="23" xfId="0" applyFont="1" applyFill="1" applyBorder="1" applyAlignment="1" applyProtection="1">
      <alignment horizontal="center" vertical="top" wrapText="1"/>
      <protection locked="0"/>
    </xf>
    <xf numFmtId="0" fontId="11" fillId="13" borderId="22" xfId="0" applyFont="1" applyFill="1" applyBorder="1" applyAlignment="1" applyProtection="1">
      <alignment horizontal="left" vertical="top" wrapText="1"/>
      <protection locked="0"/>
    </xf>
    <xf numFmtId="0" fontId="24" fillId="13" borderId="22" xfId="0" applyFont="1" applyFill="1" applyBorder="1" applyAlignment="1" applyProtection="1">
      <alignment horizontal="left" vertical="top" wrapText="1"/>
      <protection locked="0"/>
    </xf>
    <xf numFmtId="0" fontId="24" fillId="13" borderId="22" xfId="0" applyFont="1" applyFill="1" applyBorder="1" applyAlignment="1" applyProtection="1">
      <alignment horizontal="center" vertical="top" wrapText="1"/>
      <protection locked="0"/>
    </xf>
    <xf numFmtId="0" fontId="24" fillId="13" borderId="52" xfId="0" applyFont="1" applyFill="1" applyBorder="1" applyAlignment="1" applyProtection="1">
      <alignment horizontal="center" vertical="top" wrapText="1"/>
      <protection locked="0"/>
    </xf>
    <xf numFmtId="0" fontId="24" fillId="13" borderId="51" xfId="0" applyFont="1" applyFill="1" applyBorder="1" applyAlignment="1" applyProtection="1">
      <alignment horizontal="center" vertical="top" wrapText="1"/>
      <protection locked="0"/>
    </xf>
    <xf numFmtId="1" fontId="6" fillId="10" borderId="24" xfId="0" applyNumberFormat="1" applyFont="1" applyFill="1" applyBorder="1" applyAlignment="1" applyProtection="1">
      <alignment horizontal="center" vertical="center" wrapText="1"/>
    </xf>
    <xf numFmtId="0" fontId="2" fillId="9" borderId="20" xfId="0" applyFont="1" applyFill="1" applyBorder="1" applyAlignment="1" applyProtection="1">
      <alignment horizontal="left" vertical="top" wrapText="1"/>
      <protection locked="0"/>
    </xf>
    <xf numFmtId="0" fontId="2" fillId="9" borderId="23" xfId="0" applyFont="1" applyFill="1" applyBorder="1" applyAlignment="1" applyProtection="1">
      <alignment horizontal="left" vertical="top" wrapText="1"/>
      <protection locked="0"/>
    </xf>
    <xf numFmtId="0" fontId="24" fillId="9" borderId="52" xfId="0" applyFont="1" applyFill="1" applyBorder="1" applyAlignment="1" applyProtection="1">
      <alignment horizontal="center" vertical="top" wrapText="1"/>
      <protection locked="0"/>
    </xf>
    <xf numFmtId="0" fontId="24" fillId="9" borderId="51" xfId="0" applyFont="1" applyFill="1" applyBorder="1" applyAlignment="1" applyProtection="1">
      <alignment horizontal="center" vertical="top" wrapText="1"/>
      <protection locked="0"/>
    </xf>
    <xf numFmtId="0" fontId="24" fillId="9" borderId="52" xfId="0" applyFont="1" applyFill="1" applyBorder="1" applyAlignment="1" applyProtection="1">
      <alignment horizontal="left" vertical="top" wrapText="1"/>
      <protection locked="0"/>
    </xf>
    <xf numFmtId="0" fontId="24" fillId="9" borderId="51" xfId="0" applyFont="1" applyFill="1" applyBorder="1" applyAlignment="1" applyProtection="1">
      <alignment horizontal="left" vertical="top" wrapText="1"/>
      <protection locked="0"/>
    </xf>
    <xf numFmtId="0" fontId="3" fillId="13" borderId="20" xfId="0" applyFont="1" applyFill="1" applyBorder="1" applyAlignment="1" applyProtection="1">
      <alignment horizontal="left" vertical="top" wrapText="1"/>
      <protection locked="0"/>
    </xf>
    <xf numFmtId="0" fontId="3" fillId="13" borderId="23" xfId="0" applyFont="1" applyFill="1" applyBorder="1" applyAlignment="1" applyProtection="1">
      <alignment horizontal="left" vertical="top" wrapText="1"/>
      <protection locked="0"/>
    </xf>
    <xf numFmtId="1" fontId="6" fillId="10" borderId="3" xfId="0" applyNumberFormat="1" applyFont="1" applyFill="1" applyBorder="1" applyAlignment="1" applyProtection="1">
      <alignment horizontal="center" vertical="center" wrapText="1"/>
    </xf>
    <xf numFmtId="1" fontId="6" fillId="10" borderId="0" xfId="0" applyNumberFormat="1" applyFont="1" applyFill="1" applyBorder="1" applyAlignment="1" applyProtection="1">
      <alignment horizontal="center" vertical="center" wrapText="1"/>
    </xf>
    <xf numFmtId="43" fontId="2" fillId="14" borderId="52" xfId="2" applyNumberFormat="1" applyFont="1" applyFill="1" applyBorder="1" applyAlignment="1">
      <alignment horizontal="center" vertical="center"/>
    </xf>
    <xf numFmtId="43" fontId="2" fillId="14" borderId="53" xfId="2" applyNumberFormat="1" applyFont="1" applyFill="1" applyBorder="1" applyAlignment="1">
      <alignment horizontal="center" vertical="center"/>
    </xf>
    <xf numFmtId="0" fontId="3" fillId="19" borderId="21" xfId="0" applyFont="1" applyFill="1" applyBorder="1" applyAlignment="1">
      <alignment horizontal="center" vertical="center" wrapText="1"/>
    </xf>
    <xf numFmtId="0" fontId="24" fillId="0" borderId="50" xfId="1" applyFont="1" applyBorder="1" applyAlignment="1">
      <alignment horizontal="justify" vertical="center" wrapText="1"/>
    </xf>
    <xf numFmtId="0" fontId="24" fillId="0" borderId="50" xfId="1" applyFont="1" applyFill="1" applyBorder="1" applyAlignment="1">
      <alignment horizontal="justify" vertical="center" wrapText="1"/>
    </xf>
    <xf numFmtId="0" fontId="24" fillId="0" borderId="55" xfId="1" applyFont="1" applyFill="1" applyBorder="1" applyAlignment="1">
      <alignment horizontal="justify" vertical="center" wrapText="1"/>
    </xf>
    <xf numFmtId="0" fontId="24" fillId="0" borderId="56" xfId="1" applyFont="1" applyFill="1" applyBorder="1" applyAlignment="1">
      <alignment horizontal="justify" vertical="center" wrapText="1"/>
    </xf>
    <xf numFmtId="0" fontId="24" fillId="0" borderId="57" xfId="1" applyFont="1" applyFill="1" applyBorder="1" applyAlignment="1">
      <alignment horizontal="justify" vertical="center" wrapText="1"/>
    </xf>
    <xf numFmtId="0" fontId="24" fillId="0" borderId="50" xfId="1" applyNumberFormat="1" applyFont="1" applyFill="1" applyBorder="1" applyAlignment="1">
      <alignment horizontal="justify" vertical="center" wrapText="1"/>
    </xf>
    <xf numFmtId="0" fontId="24" fillId="4" borderId="50" xfId="1" applyNumberFormat="1" applyFont="1" applyFill="1" applyBorder="1" applyAlignment="1">
      <alignment horizontal="justify" vertical="center" wrapText="1"/>
    </xf>
    <xf numFmtId="170" fontId="6" fillId="3" borderId="50" xfId="1" applyNumberFormat="1" applyFont="1" applyFill="1" applyBorder="1" applyAlignment="1">
      <alignment horizontal="justify" vertical="center"/>
    </xf>
    <xf numFmtId="0" fontId="2" fillId="9" borderId="50" xfId="1" applyFont="1" applyFill="1" applyBorder="1" applyAlignment="1">
      <alignment horizontal="justify" vertical="center" wrapText="1"/>
    </xf>
    <xf numFmtId="0" fontId="6" fillId="3" borderId="50" xfId="1" applyFont="1" applyFill="1" applyBorder="1" applyAlignment="1">
      <alignment horizontal="justify" vertical="center" wrapText="1"/>
    </xf>
    <xf numFmtId="0" fontId="6" fillId="3" borderId="50" xfId="1" applyFont="1" applyFill="1" applyBorder="1" applyAlignment="1">
      <alignment horizontal="justify" vertical="center"/>
    </xf>
    <xf numFmtId="0" fontId="24" fillId="0" borderId="55" xfId="1" applyFont="1" applyBorder="1" applyAlignment="1">
      <alignment horizontal="justify" vertical="center" wrapText="1"/>
    </xf>
    <xf numFmtId="0" fontId="24" fillId="0" borderId="56" xfId="1" applyFont="1" applyBorder="1" applyAlignment="1">
      <alignment horizontal="justify" vertical="center" wrapText="1"/>
    </xf>
    <xf numFmtId="0" fontId="24" fillId="0" borderId="57" xfId="1" applyFont="1" applyBorder="1" applyAlignment="1">
      <alignment horizontal="justify" vertical="center" wrapText="1"/>
    </xf>
    <xf numFmtId="0" fontId="3" fillId="4" borderId="50" xfId="1" applyFont="1" applyFill="1" applyBorder="1" applyAlignment="1">
      <alignment horizontal="justify" vertical="center" wrapText="1"/>
    </xf>
    <xf numFmtId="170" fontId="3" fillId="4" borderId="50" xfId="1" applyNumberFormat="1" applyFont="1" applyFill="1" applyBorder="1" applyAlignment="1">
      <alignment horizontal="justify" vertical="center" wrapText="1"/>
    </xf>
    <xf numFmtId="9" fontId="3" fillId="4" borderId="50" xfId="6" applyFont="1" applyFill="1" applyBorder="1" applyAlignment="1">
      <alignment horizontal="justify" vertical="center" wrapText="1"/>
    </xf>
    <xf numFmtId="9" fontId="3" fillId="4" borderId="50" xfId="1" applyNumberFormat="1" applyFont="1" applyFill="1" applyBorder="1" applyAlignment="1">
      <alignment horizontal="justify" vertical="center" wrapText="1"/>
    </xf>
    <xf numFmtId="49" fontId="3" fillId="4" borderId="50" xfId="1" applyNumberFormat="1" applyFont="1" applyFill="1" applyBorder="1" applyAlignment="1">
      <alignment horizontal="justify" vertical="center" wrapText="1"/>
    </xf>
    <xf numFmtId="9" fontId="3" fillId="0" borderId="50" xfId="0" applyNumberFormat="1" applyFont="1" applyBorder="1" applyAlignment="1">
      <alignment horizontal="justify" vertical="center"/>
    </xf>
    <xf numFmtId="0" fontId="3" fillId="4" borderId="50" xfId="1" applyNumberFormat="1" applyFont="1" applyFill="1" applyBorder="1" applyAlignment="1">
      <alignment horizontal="justify" vertical="center" wrapText="1"/>
    </xf>
    <xf numFmtId="170" fontId="3" fillId="4" borderId="0" xfId="1" applyNumberFormat="1" applyFont="1" applyFill="1" applyBorder="1" applyAlignment="1">
      <alignment horizontal="center" vertical="center" wrapText="1"/>
    </xf>
    <xf numFmtId="9" fontId="3" fillId="4" borderId="0" xfId="6" applyFont="1" applyFill="1" applyBorder="1" applyAlignment="1">
      <alignment horizontal="center" vertical="top" wrapText="1"/>
    </xf>
    <xf numFmtId="0" fontId="3" fillId="4" borderId="0" xfId="1" applyFont="1" applyFill="1" applyBorder="1" applyAlignment="1">
      <alignment horizontal="center" vertical="top" wrapText="1"/>
    </xf>
    <xf numFmtId="168" fontId="12" fillId="0" borderId="0" xfId="0" applyNumberFormat="1" applyFont="1" applyBorder="1" applyAlignment="1">
      <alignment horizontal="left" vertical="center"/>
    </xf>
    <xf numFmtId="0" fontId="5" fillId="3" borderId="50" xfId="0" applyFont="1" applyFill="1" applyBorder="1" applyAlignment="1" applyProtection="1">
      <alignment horizontal="center" vertical="top" wrapText="1"/>
    </xf>
    <xf numFmtId="0" fontId="5" fillId="5" borderId="0" xfId="0" applyFont="1" applyFill="1" applyBorder="1" applyAlignment="1">
      <alignment horizontal="center" vertical="top" wrapText="1"/>
    </xf>
    <xf numFmtId="0" fontId="5" fillId="5" borderId="22" xfId="0" applyFont="1" applyFill="1" applyBorder="1" applyAlignment="1">
      <alignment horizontal="center" vertical="top" wrapText="1"/>
    </xf>
    <xf numFmtId="0" fontId="10" fillId="10" borderId="19" xfId="0" applyFont="1" applyFill="1" applyBorder="1" applyAlignment="1" applyProtection="1">
      <alignment horizontal="center" vertical="top" wrapText="1"/>
    </xf>
    <xf numFmtId="0" fontId="10" fillId="10" borderId="3" xfId="0" applyFont="1" applyFill="1" applyBorder="1" applyAlignment="1" applyProtection="1">
      <alignment horizontal="center" vertical="top" wrapText="1"/>
    </xf>
    <xf numFmtId="0" fontId="10" fillId="10" borderId="20" xfId="0" applyFont="1" applyFill="1" applyBorder="1" applyAlignment="1" applyProtection="1">
      <alignment horizontal="center" vertical="top" wrapText="1"/>
    </xf>
    <xf numFmtId="0" fontId="10" fillId="3" borderId="19" xfId="0" applyFont="1" applyFill="1" applyBorder="1" applyAlignment="1" applyProtection="1">
      <alignment horizontal="center" vertical="top" wrapText="1"/>
    </xf>
    <xf numFmtId="0" fontId="10" fillId="3" borderId="3" xfId="0" applyFont="1" applyFill="1" applyBorder="1" applyAlignment="1" applyProtection="1">
      <alignment horizontal="center" vertical="top" wrapText="1"/>
    </xf>
    <xf numFmtId="0" fontId="10" fillId="3" borderId="20" xfId="0" applyFont="1" applyFill="1" applyBorder="1" applyAlignment="1" applyProtection="1">
      <alignment horizontal="center" vertical="top" wrapText="1"/>
    </xf>
    <xf numFmtId="0" fontId="15" fillId="2" borderId="0" xfId="0" applyFont="1" applyFill="1" applyBorder="1" applyAlignment="1">
      <alignment vertical="top"/>
    </xf>
    <xf numFmtId="0" fontId="3" fillId="0" borderId="2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2" borderId="29"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32" xfId="0" applyFont="1" applyFill="1" applyBorder="1" applyAlignment="1" applyProtection="1">
      <alignment horizontal="left" vertical="top" wrapText="1"/>
    </xf>
    <xf numFmtId="0" fontId="19" fillId="0" borderId="7" xfId="0" applyFont="1" applyBorder="1" applyAlignment="1" applyProtection="1">
      <alignment horizontal="center" vertical="top"/>
      <protection locked="0"/>
    </xf>
    <xf numFmtId="0" fontId="19" fillId="0" borderId="9" xfId="0" applyFont="1" applyBorder="1" applyAlignment="1" applyProtection="1">
      <alignment horizontal="center" vertical="top"/>
      <protection locked="0"/>
    </xf>
    <xf numFmtId="0" fontId="19" fillId="0" borderId="11" xfId="0" applyFont="1" applyBorder="1" applyAlignment="1" applyProtection="1">
      <alignment horizontal="center" vertical="top"/>
      <protection locked="0"/>
    </xf>
    <xf numFmtId="0" fontId="20" fillId="0" borderId="13"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170" fontId="3" fillId="4" borderId="50" xfId="1" applyNumberFormat="1" applyFont="1" applyFill="1" applyBorder="1" applyAlignment="1">
      <alignment vertical="center" wrapText="1"/>
    </xf>
    <xf numFmtId="9" fontId="3" fillId="0" borderId="54" xfId="6" applyFont="1" applyFill="1" applyBorder="1" applyAlignment="1">
      <alignment horizontal="center" vertical="center" wrapText="1"/>
    </xf>
    <xf numFmtId="0" fontId="24" fillId="0" borderId="50" xfId="1" applyFont="1" applyFill="1" applyBorder="1" applyAlignment="1">
      <alignment horizontal="center" vertical="center" wrapText="1"/>
    </xf>
    <xf numFmtId="0" fontId="3" fillId="19" borderId="0"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0" xfId="0" applyFont="1" applyFill="1" applyAlignment="1">
      <alignment vertical="center" wrapText="1"/>
    </xf>
  </cellXfs>
  <cellStyles count="8">
    <cellStyle name="Millares" xfId="2" builtinId="3"/>
    <cellStyle name="Millares [0]" xfId="7" builtinId="6"/>
    <cellStyle name="Millares 2" xfId="5"/>
    <cellStyle name="Moneda 2" xfId="4"/>
    <cellStyle name="Normal" xfId="0" builtinId="0"/>
    <cellStyle name="Normal 2" xfId="1"/>
    <cellStyle name="Porcentaje" xfId="3" builtinId="5"/>
    <cellStyle name="Porcentaje 2" xfId="6"/>
  </cellStyles>
  <dxfs count="74">
    <dxf>
      <fill>
        <patternFill>
          <bgColor theme="3" tint="0.59996337778862885"/>
        </patternFill>
      </fill>
    </dxf>
    <dxf>
      <fill>
        <patternFill>
          <bgColor theme="4" tint="0.59996337778862885"/>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8"/>
        <color auto="1"/>
        <name val="Calibri"/>
        <scheme val="minor"/>
      </font>
      <numFmt numFmtId="13" formatCode="0%"/>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horizontal/>
      </border>
    </dxf>
    <dxf>
      <font>
        <b val="0"/>
        <i val="0"/>
        <strike val="0"/>
        <condense val="0"/>
        <extend val="0"/>
        <outline val="0"/>
        <shadow val="0"/>
        <u val="none"/>
        <vertAlign val="baseline"/>
        <sz val="8"/>
        <color auto="1"/>
        <name val="Calibri"/>
        <scheme val="minor"/>
      </font>
      <numFmt numFmtId="2" formatCode="0.00"/>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horizontal/>
      </border>
    </dxf>
    <dxf>
      <font>
        <b val="0"/>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horizontal/>
      </border>
    </dxf>
    <dxf>
      <font>
        <b val="0"/>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style="thick">
          <color theme="0" tint="-0.14993743705557422"/>
        </left>
        <right style="thin">
          <color theme="0" tint="-0.14993743705557422"/>
        </right>
        <top style="thin">
          <color theme="0" tint="-0.14993743705557422"/>
        </top>
        <bottom style="thin">
          <color theme="0" tint="-0.14993743705557422"/>
        </bottom>
        <vertical/>
        <horizontal/>
      </border>
    </dxf>
    <dxf>
      <font>
        <b val="0"/>
        <i val="0"/>
        <strike val="0"/>
        <condense val="0"/>
        <extend val="0"/>
        <outline val="0"/>
        <shadow val="0"/>
        <u val="none"/>
        <vertAlign val="baseline"/>
        <sz val="8"/>
        <color auto="1"/>
        <name val="Calibri"/>
        <scheme val="minor"/>
      </font>
      <numFmt numFmtId="13" formatCode="0%"/>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0" tint="-0.14996795556505021"/>
        </left>
        <right style="thick">
          <color theme="0" tint="-0.14993743705557422"/>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Calibri"/>
        <scheme val="minor"/>
      </font>
      <numFmt numFmtId="2" formatCode="0.00"/>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Calibri"/>
        <scheme val="minor"/>
      </font>
      <numFmt numFmtId="2" formatCode="0.00"/>
      <fill>
        <patternFill patternType="solid">
          <fgColor indexed="64"/>
          <bgColor theme="0" tint="-4.9989318521683403E-2"/>
        </patternFill>
      </fill>
      <alignment horizontal="left" vertical="top" textRotation="0" wrapText="1" indent="0" justifyLastLine="0" shrinkToFit="0" readingOrder="0"/>
      <border diagonalUp="0" diagonalDown="0">
        <left style="thick">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Calibri"/>
        <scheme val="minor"/>
      </font>
      <numFmt numFmtId="13" formatCode="0%"/>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Calibri"/>
        <scheme val="minor"/>
      </font>
      <numFmt numFmtId="167" formatCode="[$-409]dd\-mmm\-yy;@"/>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Calibri"/>
        <scheme val="minor"/>
      </font>
      <numFmt numFmtId="167" formatCode="[$-409]dd\-mmm\-yy;@"/>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1" hidden="0"/>
    </dxf>
    <dxf>
      <font>
        <b val="0"/>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protection locked="1" hidden="0"/>
    </dxf>
    <dxf>
      <font>
        <b/>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style="thick">
          <color theme="0" tint="-0.14993743705557422"/>
        </left>
        <right style="thin">
          <color theme="0" tint="-0.14996795556505021"/>
        </right>
        <top style="thin">
          <color theme="0" tint="-0.14996795556505021"/>
        </top>
        <bottom style="thin">
          <color theme="0" tint="-0.14996795556505021"/>
        </bottom>
      </border>
    </dxf>
    <dxf>
      <font>
        <b/>
        <i val="0"/>
        <strike val="0"/>
        <condense val="0"/>
        <extend val="0"/>
        <outline val="0"/>
        <shadow val="0"/>
        <u val="none"/>
        <vertAlign val="baseline"/>
        <sz val="10"/>
        <color theme="0"/>
        <name val="Calibri"/>
        <scheme val="minor"/>
      </font>
      <fill>
        <patternFill patternType="solid">
          <fgColor indexed="64"/>
          <bgColor theme="3"/>
        </patternFill>
      </fill>
      <alignment horizontal="center" vertical="top" textRotation="0" wrapText="1" indent="0" justifyLastLine="0" shrinkToFit="0" readingOrder="0"/>
    </dxf>
    <dxf>
      <font>
        <b val="0"/>
        <i val="0"/>
        <strike val="0"/>
        <condense val="0"/>
        <extend val="0"/>
        <outline val="0"/>
        <shadow val="0"/>
        <u val="none"/>
        <vertAlign val="baseline"/>
        <sz val="8"/>
        <color theme="1"/>
        <name val="Calibri"/>
        <scheme val="minor"/>
      </font>
      <numFmt numFmtId="13" formatCode="0%"/>
      <fill>
        <patternFill patternType="solid">
          <fgColor indexed="64"/>
          <bgColor theme="0" tint="-4.9989318521683403E-2"/>
        </patternFill>
      </fill>
      <alignment horizontal="center" vertical="top" textRotation="0" wrapText="1" indent="0"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8"/>
        <color theme="1"/>
        <name val="Calibri"/>
        <scheme val="minor"/>
      </font>
      <numFmt numFmtId="2" formatCode="0.00"/>
      <fill>
        <patternFill patternType="solid">
          <fgColor indexed="64"/>
          <bgColor theme="0" tint="-4.9989318521683403E-2"/>
        </patternFill>
      </fill>
      <alignment horizontal="left" vertical="top" textRotation="0" wrapText="1" indent="0" justifyLastLine="0" shrinkToFit="0" readingOrder="0"/>
      <border diagonalUp="0" diagonalDown="0">
        <left style="thin">
          <color theme="0" tint="-0.14993743705557422"/>
        </left>
        <right/>
        <top style="thin">
          <color theme="0" tint="-0.14996795556505021"/>
        </top>
        <bottom style="thin">
          <color theme="0" tint="-0.14996795556505021"/>
        </bottom>
        <vertical/>
        <horizontal style="thin">
          <color theme="0" tint="-0.14996795556505021"/>
        </horizontal>
      </border>
    </dxf>
    <dxf>
      <border outline="0">
        <top style="thin">
          <color rgb="FFA6A6A6"/>
        </top>
      </border>
    </dxf>
    <dxf>
      <border outline="0">
        <left style="thin">
          <color rgb="FFA6A6A6"/>
        </left>
        <right style="thin">
          <color rgb="FFA6A6A6"/>
        </right>
        <top style="thin">
          <color rgb="FFA6A6A6"/>
        </top>
        <bottom style="thin">
          <color rgb="FFA6A6A6"/>
        </bottom>
      </border>
    </dxf>
    <dxf>
      <border>
        <bottom style="thick">
          <color rgb="FFFFFFFF"/>
        </bottom>
      </border>
    </dxf>
    <dxf>
      <font>
        <b/>
        <i val="0"/>
        <strike val="0"/>
        <condense val="0"/>
        <extend val="0"/>
        <outline val="0"/>
        <shadow val="0"/>
        <u val="none"/>
        <vertAlign val="baseline"/>
        <sz val="10"/>
        <color theme="0"/>
        <name val="Calibri"/>
        <scheme val="minor"/>
      </font>
      <fill>
        <patternFill patternType="solid">
          <fgColor indexed="64"/>
          <bgColor theme="3"/>
        </patternFill>
      </fill>
      <alignment horizontal="center" vertical="top" textRotation="0" wrapText="1" indent="0" justifyLastLine="0" shrinkToFit="0" readingOrder="0"/>
      <border diagonalUp="0" diagonalDown="0">
        <left/>
        <right/>
        <top/>
        <bottom/>
        <vertical/>
        <horizontal/>
      </border>
    </dxf>
    <dxf>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outline="0">
        <left style="thin">
          <color rgb="FFA6A6A6"/>
        </left>
        <top style="thin">
          <color rgb="FFA6A6A6"/>
        </top>
        <bottom style="thin">
          <color rgb="FFA6A6A6"/>
        </bottom>
      </border>
    </dxf>
    <dxf>
      <border>
        <bottom style="thick">
          <color rgb="FFFFFFFF"/>
        </bottom>
      </border>
    </dxf>
    <dxf>
      <border diagonalUp="0" diagonalDown="0">
        <left/>
        <right/>
        <top/>
        <bottom/>
        <vertical/>
        <horizontal/>
      </border>
    </dxf>
  </dxfs>
  <tableStyles count="0" defaultTableStyle="TableStyleMedium9" defaultPivotStyle="PivotStyleLight16"/>
  <colors>
    <mruColors>
      <color rgb="FF00FF00"/>
      <color rgb="FF305680"/>
      <color rgb="FF376291"/>
      <color rgb="FF4376B3"/>
      <color rgb="FFFFFFCC"/>
      <color rgb="FFFFFF99"/>
      <color rgb="FFFFCC66"/>
      <color rgb="FF3B699B"/>
      <color rgb="FF4376AF"/>
      <color rgb="FF508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BSC!A1"/><Relationship Id="rId2" Type="http://schemas.openxmlformats.org/officeDocument/2006/relationships/hyperlink" Target="#PROYECTOS!A1"/><Relationship Id="rId1" Type="http://schemas.openxmlformats.org/officeDocument/2006/relationships/hyperlink" Target="#MAPA!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hyperlink" Target="#OBJETIVOS!A1"/></Relationships>
</file>

<file path=xl/drawings/_rels/drawing2.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OBJETIVOS!A1"/><Relationship Id="rId5" Type="http://schemas.openxmlformats.org/officeDocument/2006/relationships/hyperlink" Target="#BSC!A1"/><Relationship Id="rId4" Type="http://schemas.openxmlformats.org/officeDocument/2006/relationships/hyperlink" Target="#PROYECTOS!A1"/></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9.png"/><Relationship Id="rId3" Type="http://schemas.openxmlformats.org/officeDocument/2006/relationships/hyperlink" Target="#BSC!A1"/><Relationship Id="rId7" Type="http://schemas.openxmlformats.org/officeDocument/2006/relationships/hyperlink" Target="#ALIGNMENT!A1"/><Relationship Id="rId12" Type="http://schemas.openxmlformats.org/officeDocument/2006/relationships/image" Target="../media/image8.png"/><Relationship Id="rId2" Type="http://schemas.openxmlformats.org/officeDocument/2006/relationships/image" Target="../media/image3.png"/><Relationship Id="rId16" Type="http://schemas.openxmlformats.org/officeDocument/2006/relationships/hyperlink" Target="#GOALS!A1"/><Relationship Id="rId1" Type="http://schemas.openxmlformats.org/officeDocument/2006/relationships/hyperlink" Target="#HOME!A1"/><Relationship Id="rId6" Type="http://schemas.openxmlformats.org/officeDocument/2006/relationships/image" Target="../media/image5.jpeg"/><Relationship Id="rId11" Type="http://schemas.openxmlformats.org/officeDocument/2006/relationships/hyperlink" Target="#'FCAE MAP'!A1"/><Relationship Id="rId5" Type="http://schemas.openxmlformats.org/officeDocument/2006/relationships/hyperlink" Target="#GOAL!A1"/><Relationship Id="rId15" Type="http://schemas.openxmlformats.org/officeDocument/2006/relationships/hyperlink" Target="#INDICATORS!A1"/><Relationship Id="rId10" Type="http://schemas.openxmlformats.org/officeDocument/2006/relationships/image" Target="../media/image7.png"/><Relationship Id="rId4" Type="http://schemas.openxmlformats.org/officeDocument/2006/relationships/image" Target="../media/image4.jpeg"/><Relationship Id="rId9" Type="http://schemas.openxmlformats.org/officeDocument/2006/relationships/hyperlink" Target="#PROJECTS!A1"/><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61043</xdr:colOff>
      <xdr:row>5</xdr:row>
      <xdr:rowOff>190500</xdr:rowOff>
    </xdr:from>
    <xdr:to>
      <xdr:col>24</xdr:col>
      <xdr:colOff>24679</xdr:colOff>
      <xdr:row>9</xdr:row>
      <xdr:rowOff>123825</xdr:rowOff>
    </xdr:to>
    <xdr:grpSp>
      <xdr:nvGrpSpPr>
        <xdr:cNvPr id="4" name="Grupo 3"/>
        <xdr:cNvGrpSpPr/>
      </xdr:nvGrpSpPr>
      <xdr:grpSpPr>
        <a:xfrm>
          <a:off x="1442168" y="1390650"/>
          <a:ext cx="5211911" cy="733425"/>
          <a:chOff x="1442168" y="1390650"/>
          <a:chExt cx="5211911" cy="733425"/>
        </a:xfrm>
      </xdr:grpSpPr>
      <xdr:sp macro="" textlink="">
        <xdr:nvSpPr>
          <xdr:cNvPr id="14" name="13 CuadroTexto">
            <a:hlinkClick xmlns:r="http://schemas.openxmlformats.org/officeDocument/2006/relationships" r:id="rId1" tooltip="MAPA ESTRATÉGICO"/>
          </xdr:cNvPr>
          <xdr:cNvSpPr txBox="1"/>
        </xdr:nvSpPr>
        <xdr:spPr>
          <a:xfrm>
            <a:off x="1451693" y="1390650"/>
            <a:ext cx="2497286" cy="219075"/>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200" b="1">
                <a:solidFill>
                  <a:schemeClr val="tx2"/>
                </a:solidFill>
              </a:rPr>
              <a:t>MAPA ESTRATÉGICO</a:t>
            </a:r>
          </a:p>
        </xdr:txBody>
      </xdr:sp>
      <xdr:sp macro="" textlink="">
        <xdr:nvSpPr>
          <xdr:cNvPr id="15" name="14 CuadroTexto">
            <a:hlinkClick xmlns:r="http://schemas.openxmlformats.org/officeDocument/2006/relationships" r:id="rId2" tooltip="PROYECTOS &amp; PROGRAMAS"/>
          </xdr:cNvPr>
          <xdr:cNvSpPr txBox="1"/>
        </xdr:nvSpPr>
        <xdr:spPr>
          <a:xfrm>
            <a:off x="4156793" y="1905000"/>
            <a:ext cx="2497286" cy="219075"/>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200" b="1">
                <a:solidFill>
                  <a:schemeClr val="tx2"/>
                </a:solidFill>
              </a:rPr>
              <a:t>PROYECTOS &amp; PROGRAMAS</a:t>
            </a:r>
          </a:p>
        </xdr:txBody>
      </xdr:sp>
      <xdr:sp macro="" textlink="">
        <xdr:nvSpPr>
          <xdr:cNvPr id="16" name="15 CuadroTexto">
            <a:hlinkClick xmlns:r="http://schemas.openxmlformats.org/officeDocument/2006/relationships" r:id="rId3" tooltip="BALANCED SCORECARD"/>
          </xdr:cNvPr>
          <xdr:cNvSpPr txBox="1"/>
        </xdr:nvSpPr>
        <xdr:spPr>
          <a:xfrm>
            <a:off x="1442168" y="1895475"/>
            <a:ext cx="2497286" cy="219075"/>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200" b="1">
                <a:solidFill>
                  <a:schemeClr val="tx2"/>
                </a:solidFill>
              </a:rPr>
              <a:t>BALANCED SCORECARD</a:t>
            </a:r>
          </a:p>
        </xdr:txBody>
      </xdr:sp>
      <xdr:sp macro="" textlink="">
        <xdr:nvSpPr>
          <xdr:cNvPr id="18" name="17 CuadroTexto">
            <a:hlinkClick xmlns:r="http://schemas.openxmlformats.org/officeDocument/2006/relationships" r:id="rId4" tooltip="OBJETIVOS ESTRATÉGICOS"/>
          </xdr:cNvPr>
          <xdr:cNvSpPr txBox="1"/>
        </xdr:nvSpPr>
        <xdr:spPr>
          <a:xfrm>
            <a:off x="4156793" y="1400175"/>
            <a:ext cx="2497286" cy="219075"/>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200" b="1">
                <a:solidFill>
                  <a:schemeClr val="tx2"/>
                </a:solidFill>
              </a:rPr>
              <a:t>OBJETIVOS ESTRATÉGICOS</a:t>
            </a:r>
          </a:p>
        </xdr:txBody>
      </xdr:sp>
    </xdr:grpSp>
    <xdr:clientData/>
  </xdr:twoCellAnchor>
  <xdr:twoCellAnchor>
    <xdr:from>
      <xdr:col>5</xdr:col>
      <xdr:colOff>9525</xdr:colOff>
      <xdr:row>14</xdr:row>
      <xdr:rowOff>108177</xdr:rowOff>
    </xdr:from>
    <xdr:to>
      <xdr:col>24</xdr:col>
      <xdr:colOff>152399</xdr:colOff>
      <xdr:row>17</xdr:row>
      <xdr:rowOff>106713</xdr:rowOff>
    </xdr:to>
    <xdr:grpSp>
      <xdr:nvGrpSpPr>
        <xdr:cNvPr id="3" name="Grupo 2"/>
        <xdr:cNvGrpSpPr/>
      </xdr:nvGrpSpPr>
      <xdr:grpSpPr>
        <a:xfrm>
          <a:off x="1390650" y="3089502"/>
          <a:ext cx="5391149" cy="598611"/>
          <a:chOff x="1266825" y="3375252"/>
          <a:chExt cx="5391149" cy="598611"/>
        </a:xfrm>
      </xdr:grpSpPr>
      <xdr:pic>
        <xdr:nvPicPr>
          <xdr:cNvPr id="21" name="19 Imagen"/>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46508"/>
          <a:stretch/>
        </xdr:blipFill>
        <xdr:spPr bwMode="auto">
          <a:xfrm>
            <a:off x="1266825" y="3476625"/>
            <a:ext cx="3209925" cy="49723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Imagen 2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49" y="3375252"/>
            <a:ext cx="1609725" cy="5749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754856</xdr:colOff>
      <xdr:row>8</xdr:row>
      <xdr:rowOff>7144</xdr:rowOff>
    </xdr:from>
    <xdr:to>
      <xdr:col>5</xdr:col>
      <xdr:colOff>171449</xdr:colOff>
      <xdr:row>8</xdr:row>
      <xdr:rowOff>624805</xdr:rowOff>
    </xdr:to>
    <xdr:grpSp>
      <xdr:nvGrpSpPr>
        <xdr:cNvPr id="54" name="Grupo 53"/>
        <xdr:cNvGrpSpPr/>
      </xdr:nvGrpSpPr>
      <xdr:grpSpPr>
        <a:xfrm>
          <a:off x="1412081" y="10598944"/>
          <a:ext cx="5903118" cy="617661"/>
          <a:chOff x="1266825" y="3375252"/>
          <a:chExt cx="5391149" cy="598611"/>
        </a:xfrm>
      </xdr:grpSpPr>
      <xdr:pic>
        <xdr:nvPicPr>
          <xdr:cNvPr id="55" name="19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6508"/>
          <a:stretch/>
        </xdr:blipFill>
        <xdr:spPr bwMode="auto">
          <a:xfrm>
            <a:off x="1266825" y="3476625"/>
            <a:ext cx="3209925" cy="49723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Imagen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49" y="3375252"/>
            <a:ext cx="1609725" cy="5749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342900</xdr:colOff>
      <xdr:row>4</xdr:row>
      <xdr:rowOff>78582</xdr:rowOff>
    </xdr:from>
    <xdr:to>
      <xdr:col>1</xdr:col>
      <xdr:colOff>3638550</xdr:colOff>
      <xdr:row>4</xdr:row>
      <xdr:rowOff>535782</xdr:rowOff>
    </xdr:to>
    <xdr:sp macro="" textlink="">
      <xdr:nvSpPr>
        <xdr:cNvPr id="2" name="CuadroTexto 1"/>
        <xdr:cNvSpPr txBox="1"/>
      </xdr:nvSpPr>
      <xdr:spPr>
        <a:xfrm>
          <a:off x="1000125" y="1421607"/>
          <a:ext cx="3295650" cy="457200"/>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lang="es-CO" sz="1200" b="1"/>
            <a:t>1.  Incursionar en nuevos mercados y ofrecer servicios de mayor valor agregado al cliente</a:t>
          </a:r>
        </a:p>
      </xdr:txBody>
    </xdr:sp>
    <xdr:clientData/>
  </xdr:twoCellAnchor>
  <xdr:twoCellAnchor editAs="oneCell">
    <xdr:from>
      <xdr:col>1</xdr:col>
      <xdr:colOff>549296</xdr:colOff>
      <xdr:row>4</xdr:row>
      <xdr:rowOff>771525</xdr:rowOff>
    </xdr:from>
    <xdr:to>
      <xdr:col>1</xdr:col>
      <xdr:colOff>3505199</xdr:colOff>
      <xdr:row>4</xdr:row>
      <xdr:rowOff>1276350</xdr:rowOff>
    </xdr:to>
    <xdr:sp macro="" textlink="">
      <xdr:nvSpPr>
        <xdr:cNvPr id="58" name="CuadroTexto 57"/>
        <xdr:cNvSpPr txBox="1"/>
      </xdr:nvSpPr>
      <xdr:spPr>
        <a:xfrm>
          <a:off x="1206521" y="2514600"/>
          <a:ext cx="2955903" cy="504825"/>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Pruebas específicas</a:t>
          </a:r>
          <a:r>
            <a:rPr lang="es-CO" sz="1200" b="0" baseline="0"/>
            <a:t> para la generación de nuevos ingresos</a:t>
          </a:r>
          <a:endParaRPr lang="es-CO" sz="1200" b="0"/>
        </a:p>
      </xdr:txBody>
    </xdr:sp>
    <xdr:clientData/>
  </xdr:twoCellAnchor>
  <xdr:twoCellAnchor editAs="oneCell">
    <xdr:from>
      <xdr:col>2</xdr:col>
      <xdr:colOff>381000</xdr:colOff>
      <xdr:row>4</xdr:row>
      <xdr:rowOff>78582</xdr:rowOff>
    </xdr:from>
    <xdr:to>
      <xdr:col>6</xdr:col>
      <xdr:colOff>497417</xdr:colOff>
      <xdr:row>4</xdr:row>
      <xdr:rowOff>535782</xdr:rowOff>
    </xdr:to>
    <xdr:sp macro="" textlink="">
      <xdr:nvSpPr>
        <xdr:cNvPr id="57" name="CuadroTexto 56"/>
        <xdr:cNvSpPr txBox="1"/>
      </xdr:nvSpPr>
      <xdr:spPr>
        <a:xfrm>
          <a:off x="5067300" y="1421607"/>
          <a:ext cx="3393017" cy="457200"/>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lang="es-CO" sz="1200" b="1"/>
            <a:t>2.  Fortalecer análisis y divulgación de </a:t>
          </a:r>
        </a:p>
        <a:p>
          <a:pPr algn="l"/>
          <a:r>
            <a:rPr lang="es-CO" sz="1200" b="1"/>
            <a:t>información relevante para grupos de interés</a:t>
          </a:r>
        </a:p>
      </xdr:txBody>
    </xdr:sp>
    <xdr:clientData/>
  </xdr:twoCellAnchor>
  <xdr:twoCellAnchor editAs="oneCell">
    <xdr:from>
      <xdr:col>2</xdr:col>
      <xdr:colOff>676275</xdr:colOff>
      <xdr:row>4</xdr:row>
      <xdr:rowOff>745332</xdr:rowOff>
    </xdr:from>
    <xdr:to>
      <xdr:col>6</xdr:col>
      <xdr:colOff>164306</xdr:colOff>
      <xdr:row>4</xdr:row>
      <xdr:rowOff>1240632</xdr:rowOff>
    </xdr:to>
    <xdr:sp macro="" textlink="">
      <xdr:nvSpPr>
        <xdr:cNvPr id="65" name="CuadroTexto 64"/>
        <xdr:cNvSpPr txBox="1"/>
      </xdr:nvSpPr>
      <xdr:spPr>
        <a:xfrm>
          <a:off x="5362575" y="2488407"/>
          <a:ext cx="2764631" cy="495300"/>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Retroalimentación de pruebas - información MEN</a:t>
          </a:r>
        </a:p>
      </xdr:txBody>
    </xdr:sp>
    <xdr:clientData/>
  </xdr:twoCellAnchor>
  <xdr:twoCellAnchor editAs="oneCell">
    <xdr:from>
      <xdr:col>1</xdr:col>
      <xdr:colOff>657225</xdr:colOff>
      <xdr:row>5</xdr:row>
      <xdr:rowOff>80964</xdr:rowOff>
    </xdr:from>
    <xdr:to>
      <xdr:col>6</xdr:col>
      <xdr:colOff>285750</xdr:colOff>
      <xdr:row>5</xdr:row>
      <xdr:rowOff>438150</xdr:rowOff>
    </xdr:to>
    <xdr:sp macro="" textlink="">
      <xdr:nvSpPr>
        <xdr:cNvPr id="68" name="CuadroTexto 67"/>
        <xdr:cNvSpPr txBox="1"/>
      </xdr:nvSpPr>
      <xdr:spPr>
        <a:xfrm>
          <a:off x="1314450" y="2881314"/>
          <a:ext cx="6934200" cy="357186"/>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200" b="1"/>
            <a:t>3.  Fortalecer la toma de decisiones a partir de información financiera</a:t>
          </a:r>
        </a:p>
      </xdr:txBody>
    </xdr:sp>
    <xdr:clientData/>
  </xdr:twoCellAnchor>
  <xdr:twoCellAnchor>
    <xdr:from>
      <xdr:col>1</xdr:col>
      <xdr:colOff>3638551</xdr:colOff>
      <xdr:row>4</xdr:row>
      <xdr:rowOff>307182</xdr:rowOff>
    </xdr:from>
    <xdr:to>
      <xdr:col>2</xdr:col>
      <xdr:colOff>95251</xdr:colOff>
      <xdr:row>5</xdr:row>
      <xdr:rowOff>80964</xdr:rowOff>
    </xdr:to>
    <xdr:cxnSp macro="">
      <xdr:nvCxnSpPr>
        <xdr:cNvPr id="79" name="Conector angular 78"/>
        <xdr:cNvCxnSpPr>
          <a:stCxn id="68" idx="0"/>
          <a:endCxn id="2" idx="3"/>
        </xdr:cNvCxnSpPr>
      </xdr:nvCxnSpPr>
      <xdr:spPr>
        <a:xfrm rot="16200000" flipV="1">
          <a:off x="3923110" y="2022873"/>
          <a:ext cx="1231107" cy="485775"/>
        </a:xfrm>
        <a:prstGeom prst="bentConnector2">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95251</xdr:colOff>
      <xdr:row>4</xdr:row>
      <xdr:rowOff>307182</xdr:rowOff>
    </xdr:from>
    <xdr:to>
      <xdr:col>2</xdr:col>
      <xdr:colOff>381001</xdr:colOff>
      <xdr:row>5</xdr:row>
      <xdr:rowOff>80964</xdr:rowOff>
    </xdr:to>
    <xdr:cxnSp macro="">
      <xdr:nvCxnSpPr>
        <xdr:cNvPr id="87" name="Conector angular 86"/>
        <xdr:cNvCxnSpPr>
          <a:stCxn id="68" idx="0"/>
          <a:endCxn id="57" idx="1"/>
        </xdr:cNvCxnSpPr>
      </xdr:nvCxnSpPr>
      <xdr:spPr>
        <a:xfrm rot="5400000" flipH="1" flipV="1">
          <a:off x="4308872" y="2122886"/>
          <a:ext cx="1231107" cy="285750"/>
        </a:xfrm>
        <a:prstGeom prst="bentConnector2">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533400</xdr:colOff>
      <xdr:row>6</xdr:row>
      <xdr:rowOff>1897840</xdr:rowOff>
    </xdr:from>
    <xdr:to>
      <xdr:col>1</xdr:col>
      <xdr:colOff>3719510</xdr:colOff>
      <xdr:row>6</xdr:row>
      <xdr:rowOff>2362199</xdr:rowOff>
    </xdr:to>
    <xdr:sp macro="" textlink="">
      <xdr:nvSpPr>
        <xdr:cNvPr id="96" name="CuadroTexto 95"/>
        <xdr:cNvSpPr txBox="1"/>
      </xdr:nvSpPr>
      <xdr:spPr>
        <a:xfrm>
          <a:off x="1190625" y="5650690"/>
          <a:ext cx="3186110" cy="464359"/>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lang="es-CO" sz="1200" b="1"/>
            <a:t>5.  Mejorar los procesos administrativos</a:t>
          </a:r>
        </a:p>
      </xdr:txBody>
    </xdr:sp>
    <xdr:clientData/>
  </xdr:twoCellAnchor>
  <xdr:twoCellAnchor editAs="absolute">
    <xdr:from>
      <xdr:col>1</xdr:col>
      <xdr:colOff>629494</xdr:colOff>
      <xdr:row>6</xdr:row>
      <xdr:rowOff>2476500</xdr:rowOff>
    </xdr:from>
    <xdr:to>
      <xdr:col>1</xdr:col>
      <xdr:colOff>3478741</xdr:colOff>
      <xdr:row>6</xdr:row>
      <xdr:rowOff>2869894</xdr:rowOff>
    </xdr:to>
    <xdr:sp macro="" textlink="">
      <xdr:nvSpPr>
        <xdr:cNvPr id="98" name="CuadroTexto 97"/>
        <xdr:cNvSpPr txBox="1"/>
      </xdr:nvSpPr>
      <xdr:spPr>
        <a:xfrm>
          <a:off x="1286719" y="6229350"/>
          <a:ext cx="2849247" cy="393394"/>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ctr"/>
          <a:r>
            <a:rPr lang="es-CO" sz="1200" b="0"/>
            <a:t>Desarrollo</a:t>
          </a:r>
          <a:r>
            <a:rPr lang="es-CO" sz="1200" b="0" baseline="0"/>
            <a:t> estratégico de proveedores.</a:t>
          </a:r>
          <a:endParaRPr lang="es-CO" sz="1200" b="0"/>
        </a:p>
      </xdr:txBody>
    </xdr:sp>
    <xdr:clientData/>
  </xdr:twoCellAnchor>
  <xdr:twoCellAnchor editAs="absolute">
    <xdr:from>
      <xdr:col>2</xdr:col>
      <xdr:colOff>309563</xdr:colOff>
      <xdr:row>6</xdr:row>
      <xdr:rowOff>1897841</xdr:rowOff>
    </xdr:from>
    <xdr:to>
      <xdr:col>6</xdr:col>
      <xdr:colOff>409575</xdr:colOff>
      <xdr:row>6</xdr:row>
      <xdr:rowOff>2381250</xdr:rowOff>
    </xdr:to>
    <xdr:sp macro="" textlink="">
      <xdr:nvSpPr>
        <xdr:cNvPr id="102" name="CuadroTexto 101"/>
        <xdr:cNvSpPr txBox="1"/>
      </xdr:nvSpPr>
      <xdr:spPr>
        <a:xfrm>
          <a:off x="4995863" y="5650691"/>
          <a:ext cx="3376612" cy="483409"/>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lang="es-CO" sz="1200" b="1"/>
            <a:t>6.  Fortalecer y posicionar el proceso de investigación</a:t>
          </a:r>
        </a:p>
      </xdr:txBody>
    </xdr:sp>
    <xdr:clientData/>
  </xdr:twoCellAnchor>
  <xdr:twoCellAnchor editAs="absolute">
    <xdr:from>
      <xdr:col>2</xdr:col>
      <xdr:colOff>459580</xdr:colOff>
      <xdr:row>6</xdr:row>
      <xdr:rowOff>2486025</xdr:rowOff>
    </xdr:from>
    <xdr:to>
      <xdr:col>6</xdr:col>
      <xdr:colOff>332579</xdr:colOff>
      <xdr:row>6</xdr:row>
      <xdr:rowOff>2867024</xdr:rowOff>
    </xdr:to>
    <xdr:sp macro="" textlink="">
      <xdr:nvSpPr>
        <xdr:cNvPr id="103" name="CuadroTexto 102"/>
        <xdr:cNvSpPr txBox="1"/>
      </xdr:nvSpPr>
      <xdr:spPr>
        <a:xfrm>
          <a:off x="5145880" y="6238875"/>
          <a:ext cx="3149599" cy="380999"/>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Agenda de investigación</a:t>
          </a:r>
        </a:p>
      </xdr:txBody>
    </xdr:sp>
    <xdr:clientData/>
  </xdr:twoCellAnchor>
  <xdr:twoCellAnchor editAs="oneCell">
    <xdr:from>
      <xdr:col>1</xdr:col>
      <xdr:colOff>666750</xdr:colOff>
      <xdr:row>6</xdr:row>
      <xdr:rowOff>88108</xdr:rowOff>
    </xdr:from>
    <xdr:to>
      <xdr:col>6</xdr:col>
      <xdr:colOff>304800</xdr:colOff>
      <xdr:row>6</xdr:row>
      <xdr:rowOff>409575</xdr:rowOff>
    </xdr:to>
    <xdr:sp macro="" textlink="">
      <xdr:nvSpPr>
        <xdr:cNvPr id="109" name="CuadroTexto 108"/>
        <xdr:cNvSpPr txBox="1"/>
      </xdr:nvSpPr>
      <xdr:spPr>
        <a:xfrm>
          <a:off x="1323975" y="3840958"/>
          <a:ext cx="6943725" cy="321467"/>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200" b="1"/>
            <a:t>4.  Optimizar los procesos misionales</a:t>
          </a:r>
        </a:p>
      </xdr:txBody>
    </xdr:sp>
    <xdr:clientData/>
  </xdr:twoCellAnchor>
  <xdr:twoCellAnchor editAs="oneCell">
    <xdr:from>
      <xdr:col>1</xdr:col>
      <xdr:colOff>685800</xdr:colOff>
      <xdr:row>6</xdr:row>
      <xdr:rowOff>1226341</xdr:rowOff>
    </xdr:from>
    <xdr:to>
      <xdr:col>1</xdr:col>
      <xdr:colOff>3556156</xdr:colOff>
      <xdr:row>6</xdr:row>
      <xdr:rowOff>1724027</xdr:rowOff>
    </xdr:to>
    <xdr:sp macro="" textlink="">
      <xdr:nvSpPr>
        <xdr:cNvPr id="112" name="CuadroTexto 111"/>
        <xdr:cNvSpPr txBox="1"/>
      </xdr:nvSpPr>
      <xdr:spPr>
        <a:xfrm>
          <a:off x="1343025" y="4979191"/>
          <a:ext cx="2870356" cy="497686"/>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Gestión del conocimiento como insumo para la estabilización de pruebas</a:t>
          </a:r>
        </a:p>
      </xdr:txBody>
    </xdr:sp>
    <xdr:clientData/>
  </xdr:twoCellAnchor>
  <xdr:twoCellAnchor editAs="oneCell">
    <xdr:from>
      <xdr:col>1</xdr:col>
      <xdr:colOff>681036</xdr:colOff>
      <xdr:row>6</xdr:row>
      <xdr:rowOff>600066</xdr:rowOff>
    </xdr:from>
    <xdr:to>
      <xdr:col>1</xdr:col>
      <xdr:colOff>3551393</xdr:colOff>
      <xdr:row>6</xdr:row>
      <xdr:rowOff>1057275</xdr:rowOff>
    </xdr:to>
    <xdr:sp macro="" textlink="">
      <xdr:nvSpPr>
        <xdr:cNvPr id="113" name="CuadroTexto 112"/>
        <xdr:cNvSpPr txBox="1"/>
      </xdr:nvSpPr>
      <xdr:spPr>
        <a:xfrm>
          <a:off x="1338261" y="4352916"/>
          <a:ext cx="2870357" cy="457209"/>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lstStyle/>
        <a:p>
          <a:pPr algn="l"/>
          <a:r>
            <a:rPr lang="es-CO" sz="1100" b="0">
              <a:solidFill>
                <a:schemeClr val="dk1"/>
              </a:solidFill>
              <a:effectLst/>
              <a:latin typeface="+mn-lt"/>
              <a:ea typeface="+mn-ea"/>
              <a:cs typeface="+mn-cs"/>
            </a:rPr>
            <a:t>Pruebas adapatitivas y pruebas por computador</a:t>
          </a:r>
          <a:endParaRPr lang="es-CO" sz="1200">
            <a:effectLst/>
          </a:endParaRPr>
        </a:p>
      </xdr:txBody>
    </xdr:sp>
    <xdr:clientData/>
  </xdr:twoCellAnchor>
  <xdr:twoCellAnchor editAs="oneCell">
    <xdr:from>
      <xdr:col>2</xdr:col>
      <xdr:colOff>381000</xdr:colOff>
      <xdr:row>6</xdr:row>
      <xdr:rowOff>873911</xdr:rowOff>
    </xdr:from>
    <xdr:to>
      <xdr:col>6</xdr:col>
      <xdr:colOff>254000</xdr:colOff>
      <xdr:row>6</xdr:row>
      <xdr:rowOff>1362075</xdr:rowOff>
    </xdr:to>
    <xdr:sp macro="" textlink="">
      <xdr:nvSpPr>
        <xdr:cNvPr id="114" name="CuadroTexto 113"/>
        <xdr:cNvSpPr txBox="1"/>
      </xdr:nvSpPr>
      <xdr:spPr>
        <a:xfrm>
          <a:off x="5067300" y="4626761"/>
          <a:ext cx="3149600" cy="488164"/>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s-CO" sz="1100" b="0">
              <a:solidFill>
                <a:schemeClr val="dk1"/>
              </a:solidFill>
              <a:effectLst/>
              <a:latin typeface="+mn-lt"/>
              <a:ea typeface="+mn-ea"/>
              <a:cs typeface="+mn-cs"/>
            </a:rPr>
            <a:t>Actualización de la metodología de calificación de las pruebas de estado al modelo 3PL. </a:t>
          </a:r>
          <a:endParaRPr lang="es-CO" sz="1200">
            <a:effectLst/>
          </a:endParaRPr>
        </a:p>
      </xdr:txBody>
    </xdr:sp>
    <xdr:clientData/>
  </xdr:twoCellAnchor>
  <xdr:twoCellAnchor>
    <xdr:from>
      <xdr:col>1</xdr:col>
      <xdr:colOff>342900</xdr:colOff>
      <xdr:row>4</xdr:row>
      <xdr:rowOff>307182</xdr:rowOff>
    </xdr:from>
    <xdr:to>
      <xdr:col>1</xdr:col>
      <xdr:colOff>549296</xdr:colOff>
      <xdr:row>4</xdr:row>
      <xdr:rowOff>1023938</xdr:rowOff>
    </xdr:to>
    <xdr:cxnSp macro="">
      <xdr:nvCxnSpPr>
        <xdr:cNvPr id="151" name="Conector angular 150"/>
        <xdr:cNvCxnSpPr>
          <a:stCxn id="58" idx="1"/>
          <a:endCxn id="2" idx="1"/>
        </xdr:cNvCxnSpPr>
      </xdr:nvCxnSpPr>
      <xdr:spPr>
        <a:xfrm rot="10800000">
          <a:off x="1000125" y="1650207"/>
          <a:ext cx="206396" cy="716756"/>
        </a:xfrm>
        <a:prstGeom prst="bentConnector3">
          <a:avLst>
            <a:gd name="adj1" fmla="val 210758"/>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164306</xdr:colOff>
      <xdr:row>4</xdr:row>
      <xdr:rowOff>307182</xdr:rowOff>
    </xdr:from>
    <xdr:to>
      <xdr:col>6</xdr:col>
      <xdr:colOff>497417</xdr:colOff>
      <xdr:row>4</xdr:row>
      <xdr:rowOff>992982</xdr:rowOff>
    </xdr:to>
    <xdr:cxnSp macro="">
      <xdr:nvCxnSpPr>
        <xdr:cNvPr id="159" name="Conector angular 158"/>
        <xdr:cNvCxnSpPr>
          <a:stCxn id="57" idx="3"/>
          <a:endCxn id="65" idx="3"/>
        </xdr:cNvCxnSpPr>
      </xdr:nvCxnSpPr>
      <xdr:spPr>
        <a:xfrm flipH="1">
          <a:off x="8127206" y="1650207"/>
          <a:ext cx="333111" cy="685800"/>
        </a:xfrm>
        <a:prstGeom prst="bentConnector3">
          <a:avLst>
            <a:gd name="adj1" fmla="val -68626"/>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5</xdr:row>
      <xdr:rowOff>259558</xdr:rowOff>
    </xdr:from>
    <xdr:to>
      <xdr:col>1</xdr:col>
      <xdr:colOff>981075</xdr:colOff>
      <xdr:row>5</xdr:row>
      <xdr:rowOff>717009</xdr:rowOff>
    </xdr:to>
    <xdr:cxnSp macro="">
      <xdr:nvCxnSpPr>
        <xdr:cNvPr id="168" name="Conector angular 167"/>
        <xdr:cNvCxnSpPr>
          <a:stCxn id="70" idx="1"/>
          <a:endCxn id="68" idx="1"/>
        </xdr:cNvCxnSpPr>
      </xdr:nvCxnSpPr>
      <xdr:spPr>
        <a:xfrm rot="10800000">
          <a:off x="1314450" y="3059908"/>
          <a:ext cx="323850" cy="457451"/>
        </a:xfrm>
        <a:prstGeom prst="bentConnector3">
          <a:avLst>
            <a:gd name="adj1" fmla="val 170588"/>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5</xdr:row>
      <xdr:rowOff>438150</xdr:rowOff>
    </xdr:from>
    <xdr:to>
      <xdr:col>2</xdr:col>
      <xdr:colOff>109538</xdr:colOff>
      <xdr:row>6</xdr:row>
      <xdr:rowOff>88108</xdr:rowOff>
    </xdr:to>
    <xdr:cxnSp macro="">
      <xdr:nvCxnSpPr>
        <xdr:cNvPr id="191" name="Conector angular 190"/>
        <xdr:cNvCxnSpPr>
          <a:stCxn id="109" idx="0"/>
          <a:endCxn id="68" idx="2"/>
        </xdr:cNvCxnSpPr>
      </xdr:nvCxnSpPr>
      <xdr:spPr>
        <a:xfrm rot="16200000" flipV="1">
          <a:off x="4487465" y="3532585"/>
          <a:ext cx="602458" cy="14288"/>
        </a:xfrm>
        <a:prstGeom prst="bentConnector3">
          <a:avLst>
            <a:gd name="adj1" fmla="val 50000"/>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254000</xdr:colOff>
      <xdr:row>6</xdr:row>
      <xdr:rowOff>248842</xdr:rowOff>
    </xdr:from>
    <xdr:to>
      <xdr:col>6</xdr:col>
      <xdr:colOff>304800</xdr:colOff>
      <xdr:row>6</xdr:row>
      <xdr:rowOff>1117993</xdr:rowOff>
    </xdr:to>
    <xdr:cxnSp macro="">
      <xdr:nvCxnSpPr>
        <xdr:cNvPr id="194" name="Conector angular 193"/>
        <xdr:cNvCxnSpPr>
          <a:stCxn id="114" idx="3"/>
          <a:endCxn id="109" idx="3"/>
        </xdr:cNvCxnSpPr>
      </xdr:nvCxnSpPr>
      <xdr:spPr>
        <a:xfrm flipV="1">
          <a:off x="8216900" y="4001692"/>
          <a:ext cx="50800" cy="869151"/>
        </a:xfrm>
        <a:prstGeom prst="bentConnector3">
          <a:avLst>
            <a:gd name="adj1" fmla="val 550000"/>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981075</xdr:colOff>
      <xdr:row>5</xdr:row>
      <xdr:rowOff>569119</xdr:rowOff>
    </xdr:from>
    <xdr:to>
      <xdr:col>6</xdr:col>
      <xdr:colOff>47625</xdr:colOff>
      <xdr:row>5</xdr:row>
      <xdr:rowOff>864897</xdr:rowOff>
    </xdr:to>
    <xdr:sp macro="" textlink="">
      <xdr:nvSpPr>
        <xdr:cNvPr id="70" name="CuadroTexto 69"/>
        <xdr:cNvSpPr txBox="1"/>
      </xdr:nvSpPr>
      <xdr:spPr>
        <a:xfrm>
          <a:off x="1638300" y="3369469"/>
          <a:ext cx="6372225" cy="295778"/>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200" b="0"/>
            <a:t>3A.  </a:t>
          </a:r>
          <a:r>
            <a:rPr lang="es-CO" sz="1100" b="0">
              <a:solidFill>
                <a:schemeClr val="dk1"/>
              </a:solidFill>
              <a:latin typeface="+mn-lt"/>
              <a:ea typeface="+mn-ea"/>
              <a:cs typeface="+mn-cs"/>
            </a:rPr>
            <a:t>Costeo pregunta / P&amp;G por prueba-Valoración del intangible</a:t>
          </a:r>
          <a:endParaRPr lang="es-CO" sz="1200" b="0"/>
        </a:p>
      </xdr:txBody>
    </xdr:sp>
    <xdr:clientData/>
  </xdr:twoCellAnchor>
  <xdr:twoCellAnchor>
    <xdr:from>
      <xdr:col>1</xdr:col>
      <xdr:colOff>666750</xdr:colOff>
      <xdr:row>6</xdr:row>
      <xdr:rowOff>248843</xdr:rowOff>
    </xdr:from>
    <xdr:to>
      <xdr:col>1</xdr:col>
      <xdr:colOff>681036</xdr:colOff>
      <xdr:row>6</xdr:row>
      <xdr:rowOff>828672</xdr:rowOff>
    </xdr:to>
    <xdr:cxnSp macro="">
      <xdr:nvCxnSpPr>
        <xdr:cNvPr id="210" name="Conector angular 209"/>
        <xdr:cNvCxnSpPr>
          <a:stCxn id="113" idx="1"/>
          <a:endCxn id="109" idx="1"/>
        </xdr:cNvCxnSpPr>
      </xdr:nvCxnSpPr>
      <xdr:spPr>
        <a:xfrm rot="10800000">
          <a:off x="1323975" y="4001693"/>
          <a:ext cx="14286" cy="579829"/>
        </a:xfrm>
        <a:prstGeom prst="bentConnector3">
          <a:avLst>
            <a:gd name="adj1" fmla="val 1700168"/>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666750</xdr:colOff>
      <xdr:row>6</xdr:row>
      <xdr:rowOff>248842</xdr:rowOff>
    </xdr:from>
    <xdr:to>
      <xdr:col>1</xdr:col>
      <xdr:colOff>685800</xdr:colOff>
      <xdr:row>6</xdr:row>
      <xdr:rowOff>1475184</xdr:rowOff>
    </xdr:to>
    <xdr:cxnSp macro="">
      <xdr:nvCxnSpPr>
        <xdr:cNvPr id="213" name="Conector angular 212"/>
        <xdr:cNvCxnSpPr>
          <a:stCxn id="112" idx="1"/>
          <a:endCxn id="109" idx="1"/>
        </xdr:cNvCxnSpPr>
      </xdr:nvCxnSpPr>
      <xdr:spPr>
        <a:xfrm rot="10800000">
          <a:off x="1323975" y="4001692"/>
          <a:ext cx="19050" cy="1226342"/>
        </a:xfrm>
        <a:prstGeom prst="bentConnector3">
          <a:avLst>
            <a:gd name="adj1" fmla="val 1300000"/>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332579</xdr:colOff>
      <xdr:row>6</xdr:row>
      <xdr:rowOff>2139546</xdr:rowOff>
    </xdr:from>
    <xdr:to>
      <xdr:col>6</xdr:col>
      <xdr:colOff>409575</xdr:colOff>
      <xdr:row>6</xdr:row>
      <xdr:rowOff>2676525</xdr:rowOff>
    </xdr:to>
    <xdr:cxnSp macro="">
      <xdr:nvCxnSpPr>
        <xdr:cNvPr id="257" name="Conector angular 256"/>
        <xdr:cNvCxnSpPr>
          <a:stCxn id="103" idx="3"/>
          <a:endCxn id="102" idx="3"/>
        </xdr:cNvCxnSpPr>
      </xdr:nvCxnSpPr>
      <xdr:spPr>
        <a:xfrm flipV="1">
          <a:off x="8295479" y="5892396"/>
          <a:ext cx="76996" cy="536979"/>
        </a:xfrm>
        <a:prstGeom prst="bentConnector3">
          <a:avLst>
            <a:gd name="adj1" fmla="val 396899"/>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533400</xdr:colOff>
      <xdr:row>6</xdr:row>
      <xdr:rowOff>2130021</xdr:rowOff>
    </xdr:from>
    <xdr:to>
      <xdr:col>1</xdr:col>
      <xdr:colOff>629494</xdr:colOff>
      <xdr:row>6</xdr:row>
      <xdr:rowOff>2673198</xdr:rowOff>
    </xdr:to>
    <xdr:cxnSp macro="">
      <xdr:nvCxnSpPr>
        <xdr:cNvPr id="261" name="Conector angular 260"/>
        <xdr:cNvCxnSpPr>
          <a:stCxn id="98" idx="1"/>
          <a:endCxn id="96" idx="1"/>
        </xdr:cNvCxnSpPr>
      </xdr:nvCxnSpPr>
      <xdr:spPr>
        <a:xfrm rot="10800000">
          <a:off x="1190625" y="5882871"/>
          <a:ext cx="96094" cy="543177"/>
        </a:xfrm>
        <a:prstGeom prst="bentConnector3">
          <a:avLst>
            <a:gd name="adj1" fmla="val 337892"/>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345541</xdr:colOff>
      <xdr:row>7</xdr:row>
      <xdr:rowOff>107158</xdr:rowOff>
    </xdr:from>
    <xdr:to>
      <xdr:col>6</xdr:col>
      <xdr:colOff>436298</xdr:colOff>
      <xdr:row>7</xdr:row>
      <xdr:rowOff>428625</xdr:rowOff>
    </xdr:to>
    <xdr:sp macro="" textlink="">
      <xdr:nvSpPr>
        <xdr:cNvPr id="266" name="CuadroTexto 265"/>
        <xdr:cNvSpPr txBox="1"/>
      </xdr:nvSpPr>
      <xdr:spPr>
        <a:xfrm>
          <a:off x="1002766" y="6603208"/>
          <a:ext cx="7396432" cy="321467"/>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200" b="1"/>
            <a:t>7.  Generar una cultura de calidad e innovación en todos los niveles de la organización</a:t>
          </a:r>
        </a:p>
      </xdr:txBody>
    </xdr:sp>
    <xdr:clientData/>
  </xdr:twoCellAnchor>
  <xdr:twoCellAnchor>
    <xdr:from>
      <xdr:col>1</xdr:col>
      <xdr:colOff>4019550</xdr:colOff>
      <xdr:row>6</xdr:row>
      <xdr:rowOff>466725</xdr:rowOff>
    </xdr:from>
    <xdr:to>
      <xdr:col>2</xdr:col>
      <xdr:colOff>14682</xdr:colOff>
      <xdr:row>7</xdr:row>
      <xdr:rowOff>135733</xdr:rowOff>
    </xdr:to>
    <xdr:cxnSp macro="">
      <xdr:nvCxnSpPr>
        <xdr:cNvPr id="272" name="Conector angular 271"/>
        <xdr:cNvCxnSpPr/>
      </xdr:nvCxnSpPr>
      <xdr:spPr>
        <a:xfrm rot="16200000" flipV="1">
          <a:off x="3330375" y="5565975"/>
          <a:ext cx="2717008" cy="24207"/>
        </a:xfrm>
        <a:prstGeom prst="bentConnector3">
          <a:avLst>
            <a:gd name="adj1" fmla="val 37730"/>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3719510</xdr:colOff>
      <xdr:row>6</xdr:row>
      <xdr:rowOff>2130020</xdr:rowOff>
    </xdr:from>
    <xdr:to>
      <xdr:col>2</xdr:col>
      <xdr:colOff>14682</xdr:colOff>
      <xdr:row>7</xdr:row>
      <xdr:rowOff>107158</xdr:rowOff>
    </xdr:to>
    <xdr:cxnSp macro="">
      <xdr:nvCxnSpPr>
        <xdr:cNvPr id="275" name="Conector angular 274"/>
        <xdr:cNvCxnSpPr>
          <a:stCxn id="266" idx="0"/>
          <a:endCxn id="96" idx="3"/>
        </xdr:cNvCxnSpPr>
      </xdr:nvCxnSpPr>
      <xdr:spPr>
        <a:xfrm rot="16200000" flipV="1">
          <a:off x="4026290" y="6233315"/>
          <a:ext cx="1025138" cy="324247"/>
        </a:xfrm>
        <a:prstGeom prst="bentConnector2">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14681</xdr:colOff>
      <xdr:row>6</xdr:row>
      <xdr:rowOff>2139547</xdr:rowOff>
    </xdr:from>
    <xdr:to>
      <xdr:col>2</xdr:col>
      <xdr:colOff>309562</xdr:colOff>
      <xdr:row>7</xdr:row>
      <xdr:rowOff>107159</xdr:rowOff>
    </xdr:to>
    <xdr:cxnSp macro="">
      <xdr:nvCxnSpPr>
        <xdr:cNvPr id="279" name="Conector angular 278"/>
        <xdr:cNvCxnSpPr>
          <a:stCxn id="266" idx="0"/>
          <a:endCxn id="102" idx="1"/>
        </xdr:cNvCxnSpPr>
      </xdr:nvCxnSpPr>
      <xdr:spPr>
        <a:xfrm rot="5400000" flipH="1" flipV="1">
          <a:off x="4340616" y="6252762"/>
          <a:ext cx="1015612" cy="294881"/>
        </a:xfrm>
        <a:prstGeom prst="bentConnector2">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353747</xdr:colOff>
      <xdr:row>7</xdr:row>
      <xdr:rowOff>914397</xdr:rowOff>
    </xdr:from>
    <xdr:to>
      <xdr:col>6</xdr:col>
      <xdr:colOff>433917</xdr:colOff>
      <xdr:row>7</xdr:row>
      <xdr:rowOff>1235864</xdr:rowOff>
    </xdr:to>
    <xdr:sp macro="" textlink="">
      <xdr:nvSpPr>
        <xdr:cNvPr id="282" name="CuadroTexto 281"/>
        <xdr:cNvSpPr txBox="1"/>
      </xdr:nvSpPr>
      <xdr:spPr>
        <a:xfrm>
          <a:off x="1009914" y="8428564"/>
          <a:ext cx="7372086" cy="321467"/>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200" b="1"/>
            <a:t>8.  Fortalecer el uso de la tecnología</a:t>
          </a:r>
        </a:p>
      </xdr:txBody>
    </xdr:sp>
    <xdr:clientData/>
  </xdr:twoCellAnchor>
  <xdr:twoCellAnchor editAs="oneCell">
    <xdr:from>
      <xdr:col>1</xdr:col>
      <xdr:colOff>670456</xdr:colOff>
      <xdr:row>7</xdr:row>
      <xdr:rowOff>1293005</xdr:rowOff>
    </xdr:from>
    <xdr:to>
      <xdr:col>1</xdr:col>
      <xdr:colOff>3556000</xdr:colOff>
      <xdr:row>7</xdr:row>
      <xdr:rowOff>1581150</xdr:rowOff>
    </xdr:to>
    <xdr:sp macro="" textlink="">
      <xdr:nvSpPr>
        <xdr:cNvPr id="283" name="CuadroTexto 282"/>
        <xdr:cNvSpPr txBox="1"/>
      </xdr:nvSpPr>
      <xdr:spPr>
        <a:xfrm>
          <a:off x="1327681" y="8093855"/>
          <a:ext cx="2885544" cy="288145"/>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PRISMA</a:t>
          </a:r>
        </a:p>
      </xdr:txBody>
    </xdr:sp>
    <xdr:clientData/>
  </xdr:twoCellAnchor>
  <xdr:twoCellAnchor editAs="oneCell">
    <xdr:from>
      <xdr:col>2</xdr:col>
      <xdr:colOff>378622</xdr:colOff>
      <xdr:row>7</xdr:row>
      <xdr:rowOff>1302530</xdr:rowOff>
    </xdr:from>
    <xdr:to>
      <xdr:col>6</xdr:col>
      <xdr:colOff>266964</xdr:colOff>
      <xdr:row>7</xdr:row>
      <xdr:rowOff>1571625</xdr:rowOff>
    </xdr:to>
    <xdr:sp macro="" textlink="">
      <xdr:nvSpPr>
        <xdr:cNvPr id="284" name="CuadroTexto 283"/>
        <xdr:cNvSpPr txBox="1"/>
      </xdr:nvSpPr>
      <xdr:spPr>
        <a:xfrm>
          <a:off x="5064922" y="8103380"/>
          <a:ext cx="3164942" cy="269095"/>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Arquitectura empresarial </a:t>
          </a:r>
        </a:p>
      </xdr:txBody>
    </xdr:sp>
    <xdr:clientData/>
  </xdr:twoCellAnchor>
  <xdr:twoCellAnchor>
    <xdr:from>
      <xdr:col>6</xdr:col>
      <xdr:colOff>266964</xdr:colOff>
      <xdr:row>7</xdr:row>
      <xdr:rowOff>1075131</xdr:rowOff>
    </xdr:from>
    <xdr:to>
      <xdr:col>6</xdr:col>
      <xdr:colOff>433917</xdr:colOff>
      <xdr:row>7</xdr:row>
      <xdr:rowOff>1437078</xdr:rowOff>
    </xdr:to>
    <xdr:cxnSp macro="">
      <xdr:nvCxnSpPr>
        <xdr:cNvPr id="285" name="Conector angular 284"/>
        <xdr:cNvCxnSpPr>
          <a:stCxn id="284" idx="3"/>
          <a:endCxn id="282" idx="3"/>
        </xdr:cNvCxnSpPr>
      </xdr:nvCxnSpPr>
      <xdr:spPr>
        <a:xfrm flipV="1">
          <a:off x="8229864" y="7875981"/>
          <a:ext cx="166953" cy="361947"/>
        </a:xfrm>
        <a:prstGeom prst="bentConnector3">
          <a:avLst>
            <a:gd name="adj1" fmla="val 236925"/>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353748</xdr:colOff>
      <xdr:row>7</xdr:row>
      <xdr:rowOff>1075132</xdr:rowOff>
    </xdr:from>
    <xdr:to>
      <xdr:col>1</xdr:col>
      <xdr:colOff>670457</xdr:colOff>
      <xdr:row>7</xdr:row>
      <xdr:rowOff>1437079</xdr:rowOff>
    </xdr:to>
    <xdr:cxnSp macro="">
      <xdr:nvCxnSpPr>
        <xdr:cNvPr id="286" name="Conector angular 285"/>
        <xdr:cNvCxnSpPr>
          <a:stCxn id="283" idx="1"/>
          <a:endCxn id="282" idx="1"/>
        </xdr:cNvCxnSpPr>
      </xdr:nvCxnSpPr>
      <xdr:spPr>
        <a:xfrm rot="10800000">
          <a:off x="1010973" y="7875982"/>
          <a:ext cx="316709" cy="361947"/>
        </a:xfrm>
        <a:prstGeom prst="bentConnector3">
          <a:avLst>
            <a:gd name="adj1" fmla="val 172180"/>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264585</xdr:colOff>
      <xdr:row>7</xdr:row>
      <xdr:rowOff>1075131</xdr:rowOff>
    </xdr:from>
    <xdr:to>
      <xdr:col>6</xdr:col>
      <xdr:colOff>433917</xdr:colOff>
      <xdr:row>7</xdr:row>
      <xdr:rowOff>1912135</xdr:rowOff>
    </xdr:to>
    <xdr:cxnSp macro="">
      <xdr:nvCxnSpPr>
        <xdr:cNvPr id="292" name="Conector angular 291"/>
        <xdr:cNvCxnSpPr>
          <a:stCxn id="295" idx="3"/>
          <a:endCxn id="282" idx="3"/>
        </xdr:cNvCxnSpPr>
      </xdr:nvCxnSpPr>
      <xdr:spPr>
        <a:xfrm flipV="1">
          <a:off x="8229866" y="8599881"/>
          <a:ext cx="169332" cy="837004"/>
        </a:xfrm>
        <a:prstGeom prst="bentConnector3">
          <a:avLst>
            <a:gd name="adj1" fmla="val 235001"/>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353747</xdr:colOff>
      <xdr:row>7</xdr:row>
      <xdr:rowOff>1075132</xdr:rowOff>
    </xdr:from>
    <xdr:to>
      <xdr:col>1</xdr:col>
      <xdr:colOff>668077</xdr:colOff>
      <xdr:row>7</xdr:row>
      <xdr:rowOff>1922851</xdr:rowOff>
    </xdr:to>
    <xdr:cxnSp macro="">
      <xdr:nvCxnSpPr>
        <xdr:cNvPr id="293" name="Conector angular 292"/>
        <xdr:cNvCxnSpPr>
          <a:stCxn id="294" idx="1"/>
          <a:endCxn id="282" idx="1"/>
        </xdr:cNvCxnSpPr>
      </xdr:nvCxnSpPr>
      <xdr:spPr>
        <a:xfrm rot="10800000">
          <a:off x="1010972" y="7875982"/>
          <a:ext cx="314330" cy="847719"/>
        </a:xfrm>
        <a:prstGeom prst="bentConnector3">
          <a:avLst>
            <a:gd name="adj1" fmla="val 172726"/>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668077</xdr:colOff>
      <xdr:row>7</xdr:row>
      <xdr:rowOff>1683525</xdr:rowOff>
    </xdr:from>
    <xdr:to>
      <xdr:col>1</xdr:col>
      <xdr:colOff>3553621</xdr:colOff>
      <xdr:row>7</xdr:row>
      <xdr:rowOff>2162175</xdr:rowOff>
    </xdr:to>
    <xdr:sp macro="" textlink="">
      <xdr:nvSpPr>
        <xdr:cNvPr id="294" name="CuadroTexto 293"/>
        <xdr:cNvSpPr txBox="1"/>
      </xdr:nvSpPr>
      <xdr:spPr>
        <a:xfrm>
          <a:off x="1325302" y="8484375"/>
          <a:ext cx="2885544" cy="478650"/>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Integración de los sistemas de gestión de la institución (aplicativos)</a:t>
          </a:r>
        </a:p>
      </xdr:txBody>
    </xdr:sp>
    <xdr:clientData/>
  </xdr:twoCellAnchor>
  <xdr:twoCellAnchor editAs="oneCell">
    <xdr:from>
      <xdr:col>2</xdr:col>
      <xdr:colOff>376243</xdr:colOff>
      <xdr:row>7</xdr:row>
      <xdr:rowOff>1681144</xdr:rowOff>
    </xdr:from>
    <xdr:to>
      <xdr:col>6</xdr:col>
      <xdr:colOff>264585</xdr:colOff>
      <xdr:row>7</xdr:row>
      <xdr:rowOff>2143125</xdr:rowOff>
    </xdr:to>
    <xdr:sp macro="" textlink="">
      <xdr:nvSpPr>
        <xdr:cNvPr id="295" name="CuadroTexto 294"/>
        <xdr:cNvSpPr txBox="1"/>
      </xdr:nvSpPr>
      <xdr:spPr>
        <a:xfrm>
          <a:off x="5055399" y="9205894"/>
          <a:ext cx="3174467" cy="461981"/>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Implementación de SGSI para algunos procesos estrategicos</a:t>
          </a:r>
        </a:p>
      </xdr:txBody>
    </xdr:sp>
    <xdr:clientData/>
  </xdr:twoCellAnchor>
  <xdr:twoCellAnchor>
    <xdr:from>
      <xdr:col>2</xdr:col>
      <xdr:colOff>4628</xdr:colOff>
      <xdr:row>7</xdr:row>
      <xdr:rowOff>428625</xdr:rowOff>
    </xdr:from>
    <xdr:to>
      <xdr:col>2</xdr:col>
      <xdr:colOff>7540</xdr:colOff>
      <xdr:row>7</xdr:row>
      <xdr:rowOff>914397</xdr:rowOff>
    </xdr:to>
    <xdr:cxnSp macro="">
      <xdr:nvCxnSpPr>
        <xdr:cNvPr id="301" name="Conector angular 300"/>
        <xdr:cNvCxnSpPr>
          <a:stCxn id="282" idx="0"/>
          <a:endCxn id="266" idx="2"/>
        </xdr:cNvCxnSpPr>
      </xdr:nvCxnSpPr>
      <xdr:spPr>
        <a:xfrm rot="16200000" flipV="1">
          <a:off x="4451615" y="8184222"/>
          <a:ext cx="485772" cy="2912"/>
        </a:xfrm>
        <a:prstGeom prst="bentConnector3">
          <a:avLst>
            <a:gd name="adj1" fmla="val 50000"/>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7</xdr:row>
      <xdr:rowOff>2638409</xdr:rowOff>
    </xdr:from>
    <xdr:to>
      <xdr:col>6</xdr:col>
      <xdr:colOff>423334</xdr:colOff>
      <xdr:row>7</xdr:row>
      <xdr:rowOff>2959876</xdr:rowOff>
    </xdr:to>
    <xdr:sp macro="" textlink="">
      <xdr:nvSpPr>
        <xdr:cNvPr id="304" name="CuadroTexto 303"/>
        <xdr:cNvSpPr txBox="1"/>
      </xdr:nvSpPr>
      <xdr:spPr>
        <a:xfrm>
          <a:off x="1016794" y="10163159"/>
          <a:ext cx="7371821" cy="321467"/>
        </a:xfrm>
        <a:prstGeom prst="rect">
          <a:avLst/>
        </a:prstGeom>
        <a:solidFill>
          <a:schemeClr val="accent1">
            <a:lumMod val="60000"/>
            <a:lumOff val="40000"/>
          </a:schemeClr>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es-CO" sz="1200" b="1"/>
            <a:t>9.  Atraer, retener y desarrollar el talento humano con los perfiles y competencias requeridos</a:t>
          </a:r>
        </a:p>
      </xdr:txBody>
    </xdr:sp>
    <xdr:clientData/>
  </xdr:twoCellAnchor>
  <xdr:twoCellAnchor editAs="oneCell">
    <xdr:from>
      <xdr:col>1</xdr:col>
      <xdr:colOff>668076</xdr:colOff>
      <xdr:row>7</xdr:row>
      <xdr:rowOff>3133725</xdr:rowOff>
    </xdr:from>
    <xdr:to>
      <xdr:col>6</xdr:col>
      <xdr:colOff>142875</xdr:colOff>
      <xdr:row>7</xdr:row>
      <xdr:rowOff>3500435</xdr:rowOff>
    </xdr:to>
    <xdr:sp macro="" textlink="">
      <xdr:nvSpPr>
        <xdr:cNvPr id="305" name="CuadroTexto 304"/>
        <xdr:cNvSpPr txBox="1"/>
      </xdr:nvSpPr>
      <xdr:spPr>
        <a:xfrm>
          <a:off x="1325301" y="9934575"/>
          <a:ext cx="6780474" cy="366710"/>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ctr"/>
          <a:r>
            <a:rPr lang="es-CO" sz="1200" b="0"/>
            <a:t>Diseño e implementación sistema de gestión de seguridad y salud en el trabajo</a:t>
          </a:r>
        </a:p>
      </xdr:txBody>
    </xdr:sp>
    <xdr:clientData/>
  </xdr:twoCellAnchor>
  <xdr:twoCellAnchor>
    <xdr:from>
      <xdr:col>1</xdr:col>
      <xdr:colOff>361950</xdr:colOff>
      <xdr:row>7</xdr:row>
      <xdr:rowOff>2799144</xdr:rowOff>
    </xdr:from>
    <xdr:to>
      <xdr:col>1</xdr:col>
      <xdr:colOff>668076</xdr:colOff>
      <xdr:row>7</xdr:row>
      <xdr:rowOff>3317081</xdr:rowOff>
    </xdr:to>
    <xdr:cxnSp macro="">
      <xdr:nvCxnSpPr>
        <xdr:cNvPr id="308" name="Conector angular 307"/>
        <xdr:cNvCxnSpPr>
          <a:stCxn id="305" idx="1"/>
          <a:endCxn id="304" idx="1"/>
        </xdr:cNvCxnSpPr>
      </xdr:nvCxnSpPr>
      <xdr:spPr>
        <a:xfrm rot="10800000">
          <a:off x="1019175" y="9599994"/>
          <a:ext cx="306126" cy="517937"/>
        </a:xfrm>
        <a:prstGeom prst="bentConnector3">
          <a:avLst>
            <a:gd name="adj1" fmla="val 174675"/>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23550</xdr:colOff>
      <xdr:row>7</xdr:row>
      <xdr:rowOff>1235864</xdr:rowOff>
    </xdr:from>
    <xdr:to>
      <xdr:col>2</xdr:col>
      <xdr:colOff>24740</xdr:colOff>
      <xdr:row>7</xdr:row>
      <xdr:rowOff>2638409</xdr:rowOff>
    </xdr:to>
    <xdr:cxnSp macro="">
      <xdr:nvCxnSpPr>
        <xdr:cNvPr id="313" name="Conector angular 312"/>
        <xdr:cNvCxnSpPr>
          <a:stCxn id="304" idx="0"/>
          <a:endCxn id="282" idx="2"/>
        </xdr:cNvCxnSpPr>
      </xdr:nvCxnSpPr>
      <xdr:spPr>
        <a:xfrm rot="5400000" flipH="1" flipV="1">
          <a:off x="4002028" y="9461292"/>
          <a:ext cx="1402545" cy="1190"/>
        </a:xfrm>
        <a:prstGeom prst="bentConnector3">
          <a:avLst>
            <a:gd name="adj1" fmla="val 50000"/>
          </a:avLst>
        </a:prstGeom>
        <a:ln w="19050">
          <a:solidFill>
            <a:srgbClr val="30568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209550</xdr:colOff>
      <xdr:row>0</xdr:row>
      <xdr:rowOff>104951</xdr:rowOff>
    </xdr:from>
    <xdr:to>
      <xdr:col>7</xdr:col>
      <xdr:colOff>1819275</xdr:colOff>
      <xdr:row>2</xdr:row>
      <xdr:rowOff>552450</xdr:rowOff>
    </xdr:to>
    <xdr:grpSp>
      <xdr:nvGrpSpPr>
        <xdr:cNvPr id="220" name="Grupo 219"/>
        <xdr:cNvGrpSpPr/>
      </xdr:nvGrpSpPr>
      <xdr:grpSpPr>
        <a:xfrm>
          <a:off x="8991600" y="104951"/>
          <a:ext cx="1609725" cy="1057099"/>
          <a:chOff x="8820150" y="38276"/>
          <a:chExt cx="1609725" cy="1066451"/>
        </a:xfrm>
      </xdr:grpSpPr>
      <xdr:sp macro="" textlink="">
        <xdr:nvSpPr>
          <xdr:cNvPr id="317" name="13 CuadroTexto">
            <a:hlinkClick xmlns:r="http://schemas.openxmlformats.org/officeDocument/2006/relationships" r:id="rId3" tooltip="INICIO"/>
          </xdr:cNvPr>
          <xdr:cNvSpPr txBox="1"/>
        </xdr:nvSpPr>
        <xdr:spPr>
          <a:xfrm>
            <a:off x="8820150" y="38276"/>
            <a:ext cx="1600200" cy="209201"/>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000" b="1">
                <a:solidFill>
                  <a:schemeClr val="tx2"/>
                </a:solidFill>
              </a:rPr>
              <a:t>INICIO</a:t>
            </a:r>
          </a:p>
        </xdr:txBody>
      </xdr:sp>
      <xdr:sp macro="" textlink="">
        <xdr:nvSpPr>
          <xdr:cNvPr id="318" name="14 CuadroTexto">
            <a:hlinkClick xmlns:r="http://schemas.openxmlformats.org/officeDocument/2006/relationships" r:id="rId4" tooltip="PROYECTOS &amp; PROGRAMAS"/>
          </xdr:cNvPr>
          <xdr:cNvSpPr txBox="1"/>
        </xdr:nvSpPr>
        <xdr:spPr>
          <a:xfrm>
            <a:off x="8829675" y="895526"/>
            <a:ext cx="1600200" cy="209201"/>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000" b="1">
                <a:solidFill>
                  <a:schemeClr val="tx2"/>
                </a:solidFill>
              </a:rPr>
              <a:t>PROYECTOS &amp; PROGRAMAS</a:t>
            </a:r>
          </a:p>
        </xdr:txBody>
      </xdr:sp>
      <xdr:sp macro="" textlink="">
        <xdr:nvSpPr>
          <xdr:cNvPr id="319" name="15 CuadroTexto">
            <a:hlinkClick xmlns:r="http://schemas.openxmlformats.org/officeDocument/2006/relationships" r:id="rId5" tooltip="BALANCED SCORECARD"/>
          </xdr:cNvPr>
          <xdr:cNvSpPr txBox="1"/>
        </xdr:nvSpPr>
        <xdr:spPr>
          <a:xfrm>
            <a:off x="8820150" y="324026"/>
            <a:ext cx="1600200" cy="209201"/>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000" b="1">
                <a:solidFill>
                  <a:schemeClr val="tx2"/>
                </a:solidFill>
              </a:rPr>
              <a:t>BALANCED SCORECARD</a:t>
            </a:r>
          </a:p>
        </xdr:txBody>
      </xdr:sp>
      <xdr:sp macro="" textlink="">
        <xdr:nvSpPr>
          <xdr:cNvPr id="321" name="17 CuadroTexto">
            <a:hlinkClick xmlns:r="http://schemas.openxmlformats.org/officeDocument/2006/relationships" r:id="rId6" tooltip="OBJETIVOS ESTRATÉGICOS"/>
          </xdr:cNvPr>
          <xdr:cNvSpPr txBox="1"/>
        </xdr:nvSpPr>
        <xdr:spPr>
          <a:xfrm>
            <a:off x="8820150" y="609776"/>
            <a:ext cx="1600200" cy="209201"/>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en-US" sz="1000" b="1">
                <a:solidFill>
                  <a:schemeClr val="tx2"/>
                </a:solidFill>
              </a:rPr>
              <a:t>OBJETIVOS ESTRATÉGICOS</a:t>
            </a:r>
          </a:p>
        </xdr:txBody>
      </xdr:sp>
    </xdr:grpSp>
    <xdr:clientData/>
  </xdr:twoCellAnchor>
  <xdr:twoCellAnchor>
    <xdr:from>
      <xdr:col>6</xdr:col>
      <xdr:colOff>273846</xdr:colOff>
      <xdr:row>7</xdr:row>
      <xdr:rowOff>1075131</xdr:rowOff>
    </xdr:from>
    <xdr:to>
      <xdr:col>6</xdr:col>
      <xdr:colOff>433917</xdr:colOff>
      <xdr:row>7</xdr:row>
      <xdr:rowOff>2364694</xdr:rowOff>
    </xdr:to>
    <xdr:cxnSp macro="">
      <xdr:nvCxnSpPr>
        <xdr:cNvPr id="77" name="Conector angular 76"/>
        <xdr:cNvCxnSpPr>
          <a:stCxn id="78" idx="3"/>
          <a:endCxn id="282" idx="3"/>
        </xdr:cNvCxnSpPr>
      </xdr:nvCxnSpPr>
      <xdr:spPr>
        <a:xfrm flipV="1">
          <a:off x="8239127" y="8599881"/>
          <a:ext cx="160071" cy="1289563"/>
        </a:xfrm>
        <a:prstGeom prst="bentConnector3">
          <a:avLst>
            <a:gd name="adj1" fmla="val 242812"/>
          </a:avLst>
        </a:prstGeom>
        <a:ln w="12700">
          <a:solidFill>
            <a:srgbClr val="30568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385504</xdr:colOff>
      <xdr:row>7</xdr:row>
      <xdr:rowOff>2206334</xdr:rowOff>
    </xdr:from>
    <xdr:to>
      <xdr:col>6</xdr:col>
      <xdr:colOff>273846</xdr:colOff>
      <xdr:row>7</xdr:row>
      <xdr:rowOff>2523053</xdr:rowOff>
    </xdr:to>
    <xdr:sp macro="" textlink="">
      <xdr:nvSpPr>
        <xdr:cNvPr id="78" name="CuadroTexto 77"/>
        <xdr:cNvSpPr txBox="1"/>
      </xdr:nvSpPr>
      <xdr:spPr>
        <a:xfrm>
          <a:off x="5064660" y="9731084"/>
          <a:ext cx="3174467" cy="316719"/>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Pruebas por computador</a:t>
          </a:r>
        </a:p>
      </xdr:txBody>
    </xdr:sp>
    <xdr:clientData/>
  </xdr:twoCellAnchor>
  <xdr:twoCellAnchor editAs="oneCell">
    <xdr:from>
      <xdr:col>1</xdr:col>
      <xdr:colOff>657225</xdr:colOff>
      <xdr:row>7</xdr:row>
      <xdr:rowOff>2238375</xdr:rowOff>
    </xdr:from>
    <xdr:to>
      <xdr:col>1</xdr:col>
      <xdr:colOff>3542769</xdr:colOff>
      <xdr:row>7</xdr:row>
      <xdr:rowOff>2543174</xdr:rowOff>
    </xdr:to>
    <xdr:sp macro="" textlink="">
      <xdr:nvSpPr>
        <xdr:cNvPr id="127" name="CuadroTexto 126"/>
        <xdr:cNvSpPr txBox="1"/>
      </xdr:nvSpPr>
      <xdr:spPr>
        <a:xfrm>
          <a:off x="1314450" y="9039225"/>
          <a:ext cx="2885544" cy="304799"/>
        </a:xfrm>
        <a:prstGeom prst="rect">
          <a:avLst/>
        </a:prstGeom>
        <a:solidFill>
          <a:schemeClr val="bg1"/>
        </a:solidFill>
        <a:ln w="19050" cmpd="sng">
          <a:solidFill>
            <a:srgbClr val="305680"/>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ctr"/>
        <a:lstStyle/>
        <a:p>
          <a:pPr algn="l"/>
          <a:r>
            <a:rPr lang="es-CO" sz="1200" b="0"/>
            <a:t>Gobernabilidad de información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219075</xdr:colOff>
      <xdr:row>0</xdr:row>
      <xdr:rowOff>1</xdr:rowOff>
    </xdr:from>
    <xdr:to>
      <xdr:col>37</xdr:col>
      <xdr:colOff>229013</xdr:colOff>
      <xdr:row>1</xdr:row>
      <xdr:rowOff>9526</xdr:rowOff>
    </xdr:to>
    <xdr:grpSp>
      <xdr:nvGrpSpPr>
        <xdr:cNvPr id="2" name="1 Grupo"/>
        <xdr:cNvGrpSpPr/>
      </xdr:nvGrpSpPr>
      <xdr:grpSpPr>
        <a:xfrm>
          <a:off x="6800850" y="1"/>
          <a:ext cx="1905413" cy="247650"/>
          <a:chOff x="7086600" y="47626"/>
          <a:chExt cx="1905413" cy="247650"/>
        </a:xfrm>
      </xdr:grpSpPr>
      <xdr:pic>
        <xdr:nvPicPr>
          <xdr:cNvPr id="3" name="2 Imagen" descr="http://www.clker.com/cliparts/E/y/s/j/w/U/home-icon-md.png">
            <a:hlinkClick xmlns:r="http://schemas.openxmlformats.org/officeDocument/2006/relationships" r:id="rId1" tooltip="HOME"/>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4553"/>
            <a:ext cx="203927" cy="206419"/>
          </a:xfrm>
          <a:prstGeom prst="rect">
            <a:avLst/>
          </a:prstGeom>
          <a:no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a:ext uri="{909E8E84-426E-40DD-AFC4-6F175D3DCCD1}">
              <a14:hiddenFill xmlns:a14="http://schemas.microsoft.com/office/drawing/2010/main">
                <a:solidFill>
                  <a:srgbClr val="FFFFFF"/>
                </a:solidFill>
              </a14:hiddenFill>
            </a:ext>
          </a:extLst>
        </xdr:spPr>
      </xdr:pic>
      <xdr:pic>
        <xdr:nvPicPr>
          <xdr:cNvPr id="4" name="3 Imagen" descr="http://sr.photos2.fotosearch.com/bthumb/CSP/CSP995/k16981324.jpg">
            <a:hlinkClick xmlns:r="http://schemas.openxmlformats.org/officeDocument/2006/relationships" r:id="rId3" tooltip="BALANCED SCORECARD"/>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55544" y="67609"/>
            <a:ext cx="187927" cy="169184"/>
          </a:xfrm>
          <a:prstGeom prst="rect">
            <a:avLst/>
          </a:prstGeom>
          <a:no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a:ext uri="{909E8E84-426E-40DD-AFC4-6F175D3DCCD1}">
              <a14:hiddenFill xmlns:a14="http://schemas.microsoft.com/office/drawing/2010/main">
                <a:solidFill>
                  <a:srgbClr val="FFFFFF"/>
                </a:solidFill>
              </a14:hiddenFill>
            </a:ext>
          </a:extLst>
        </xdr:spPr>
      </xdr:pic>
      <xdr:pic>
        <xdr:nvPicPr>
          <xdr:cNvPr id="5" name="4 Imagen" descr="http://us.cdn3.123rf.com/168nwm/chuhail/chuhail1303/chuhail130300220/18447449-red-darts-target-aim-on-white-background.jpg">
            <a:hlinkClick xmlns:r="http://schemas.openxmlformats.org/officeDocument/2006/relationships" r:id="rId5" tooltip="STRATEGIC GOALS"/>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219175" y="47626"/>
            <a:ext cx="234465" cy="247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5 Imagen" descr="http://bladeresources.com/wp-content/uploads/2011/10/ok-icon-150x150.png">
            <a:hlinkClick xmlns:r="http://schemas.openxmlformats.org/officeDocument/2006/relationships" r:id="rId7" tooltip="STRATEGIC ALIGNMEN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783597" y="67408"/>
            <a:ext cx="208416" cy="21096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6 Imagen" descr="http://img.informer.com/icons/png/48/2454/2454312.png">
            <a:hlinkClick xmlns:r="http://schemas.openxmlformats.org/officeDocument/2006/relationships" r:id="rId9" tooltip="STRATEGIC PROJECT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655235" y="61145"/>
            <a:ext cx="208416" cy="210961"/>
          </a:xfrm>
          <a:prstGeom prst="rect">
            <a:avLst/>
          </a:prstGeom>
          <a:no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a:extLst>
            <a:ext uri="{909E8E84-426E-40DD-AFC4-6F175D3DCCD1}">
              <a14:hiddenFill xmlns:a14="http://schemas.microsoft.com/office/drawing/2010/main">
                <a:solidFill>
                  <a:srgbClr val="FFFFFF"/>
                </a:solidFill>
              </a14:hiddenFill>
            </a:ext>
          </a:extLst>
        </xdr:spPr>
      </xdr:pic>
      <xdr:pic>
        <xdr:nvPicPr>
          <xdr:cNvPr id="8" name="7 Imagen" descr="http://www.clker.com/cliparts/1/8/9/f/11949975131745602844package_games_strategy.svg.med.png">
            <a:hlinkClick xmlns:r="http://schemas.openxmlformats.org/officeDocument/2006/relationships" r:id="rId11" tooltip="STRATEGY MAP"/>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387761" y="79887"/>
            <a:ext cx="168012" cy="176357"/>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pic>
        <xdr:nvPicPr>
          <xdr:cNvPr id="9" name="8 Imagen" descr="http://www.clker.com/cliparts/0/8/f/2/1237916771593128258jean_victor_balin_graphics_rounded.svg.med.png">
            <a:hlinkClick xmlns:r="http://schemas.openxmlformats.org/officeDocument/2006/relationships" r:id="rId5" tooltip="KEY PERFORMANCE INDICATORS"/>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526738" y="88077"/>
            <a:ext cx="172400" cy="17187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923925</xdr:colOff>
      <xdr:row>59</xdr:row>
      <xdr:rowOff>76201</xdr:rowOff>
    </xdr:from>
    <xdr:to>
      <xdr:col>26</xdr:col>
      <xdr:colOff>152400</xdr:colOff>
      <xdr:row>61</xdr:row>
      <xdr:rowOff>178124</xdr:rowOff>
    </xdr:to>
    <xdr:pic>
      <xdr:nvPicPr>
        <xdr:cNvPr id="11" name="10 Imagen"/>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57300" y="16640176"/>
          <a:ext cx="6057900" cy="501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247650</xdr:colOff>
      <xdr:row>1</xdr:row>
      <xdr:rowOff>95250</xdr:rowOff>
    </xdr:from>
    <xdr:to>
      <xdr:col>37</xdr:col>
      <xdr:colOff>195331</xdr:colOff>
      <xdr:row>2</xdr:row>
      <xdr:rowOff>2290</xdr:rowOff>
    </xdr:to>
    <xdr:sp macro="" textlink="">
      <xdr:nvSpPr>
        <xdr:cNvPr id="14" name="13 CuadroTexto">
          <a:hlinkClick xmlns:r="http://schemas.openxmlformats.org/officeDocument/2006/relationships" r:id="rId15" tooltip="DETAILED KPI LIST"/>
        </xdr:cNvPr>
        <xdr:cNvSpPr txBox="1"/>
      </xdr:nvSpPr>
      <xdr:spPr>
        <a:xfrm>
          <a:off x="5953125" y="333375"/>
          <a:ext cx="909706" cy="145165"/>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solidFill>
                <a:schemeClr val="tx2"/>
              </a:solidFill>
            </a:rPr>
            <a:t>KPI DETAIL</a:t>
          </a:r>
        </a:p>
      </xdr:txBody>
    </xdr:sp>
    <xdr:clientData/>
  </xdr:twoCellAnchor>
  <xdr:twoCellAnchor editAs="oneCell">
    <xdr:from>
      <xdr:col>17</xdr:col>
      <xdr:colOff>76200</xdr:colOff>
      <xdr:row>1</xdr:row>
      <xdr:rowOff>95250</xdr:rowOff>
    </xdr:from>
    <xdr:to>
      <xdr:col>34</xdr:col>
      <xdr:colOff>47625</xdr:colOff>
      <xdr:row>2</xdr:row>
      <xdr:rowOff>2290</xdr:rowOff>
    </xdr:to>
    <xdr:sp macro="" textlink="">
      <xdr:nvSpPr>
        <xdr:cNvPr id="15" name="14 CuadroTexto">
          <a:hlinkClick xmlns:r="http://schemas.openxmlformats.org/officeDocument/2006/relationships" r:id="rId16" tooltip="DETAILED GOAL LIST"/>
        </xdr:cNvPr>
        <xdr:cNvSpPr txBox="1"/>
      </xdr:nvSpPr>
      <xdr:spPr>
        <a:xfrm>
          <a:off x="4848225" y="333375"/>
          <a:ext cx="904875" cy="145165"/>
        </a:xfrm>
        <a:prstGeom prst="rect">
          <a:avLst/>
        </a:prstGeom>
        <a:solidFill>
          <a:schemeClr val="lt1"/>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solidFill>
                <a:schemeClr val="tx2"/>
              </a:solidFill>
            </a:rPr>
            <a:t>GOAL DETAIL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Seguimiento%20Financiero\Seguimiento\SG%202007\SEGUI%20Ecop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1\erp\migracion\plan%20de%20compras\plan%20de%20compras%20migrado%2018%20oct%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izquierdo\AppData\Roaming\Microsoft\Excel\plan%20de%20compras%20migrado%2018%20oc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1\erp\migracion\plan%20de%20compras\Copia%20de%20Plan_de_compras_SEVEN_2011-10-11%20%20ADRIANA%20DI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Reciprocas"/>
      <sheetName val="Transferencias"/>
      <sheetName val="Reclasifica Entrada"/>
      <sheetName val="SUPUESTOS"/>
      <sheetName val="ECOPETROL"/>
      <sheetName val="PESOS + DOLARES"/>
      <sheetName val="ENTRADA"/>
      <sheetName val="Descripcion"/>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row r="2">
          <cell r="D2" t="str">
            <v>SELECCIÓN DIRECTA</v>
          </cell>
        </row>
      </sheetData>
      <sheetData sheetId="3">
        <row r="2">
          <cell r="B2" t="str">
            <v>Mantener canales de comunicacion usario</v>
          </cell>
        </row>
        <row r="3">
          <cell r="B3" t="str">
            <v>Apoyar Gestión y Misión del instituto</v>
          </cell>
        </row>
        <row r="4">
          <cell r="B4" t="str">
            <v>Servicios Personales Asociados A Nomina</v>
          </cell>
        </row>
        <row r="5">
          <cell r="B5" t="str">
            <v>Garantiza Entrega Correspondencia Insti.</v>
          </cell>
        </row>
        <row r="6">
          <cell r="B6" t="str">
            <v>Realiza Estudio Percep.y Satisfac. Clte.</v>
          </cell>
        </row>
        <row r="7">
          <cell r="B7" t="str">
            <v>Consol.Transf.e Implem. acciones en Mejo</v>
          </cell>
        </row>
        <row r="8">
          <cell r="B8" t="str">
            <v>Apoyar Procesos Diseño de Instrumentos</v>
          </cell>
        </row>
        <row r="9">
          <cell r="B9" t="str">
            <v>Realiza Participa Eventos Divulg. Prbas</v>
          </cell>
        </row>
        <row r="10">
          <cell r="B10" t="str">
            <v>Participar Eventos Evaluación Educativa</v>
          </cell>
        </row>
        <row r="11">
          <cell r="B11" t="str">
            <v xml:space="preserve"> Fortalacer la Dirección de Evaluación</v>
          </cell>
        </row>
        <row r="12">
          <cell r="B12" t="str">
            <v>Produ. Divu. Infor. Results y Est. Prbas</v>
          </cell>
        </row>
        <row r="13">
          <cell r="B13" t="str">
            <v>Apoya Prcmto y Genera Reportes Estd prba</v>
          </cell>
        </row>
        <row r="14">
          <cell r="B14" t="str">
            <v xml:space="preserve"> Contribuciones Inherentes A La Nómina</v>
          </cell>
        </row>
        <row r="15">
          <cell r="B15" t="str">
            <v>Apoyar los Procesos de Calificación</v>
          </cell>
        </row>
        <row r="16">
          <cell r="B16" t="str">
            <v>Apoyar Procesos de Calificación</v>
          </cell>
        </row>
        <row r="17">
          <cell r="B17" t="str">
            <v>Apoyar los Procesos de Aplicación</v>
          </cell>
        </row>
        <row r="18">
          <cell r="B18" t="str">
            <v xml:space="preserve"> Aplicar pruebas TOEFL</v>
          </cell>
        </row>
        <row r="19">
          <cell r="B19" t="str">
            <v>Diseña y/o Aplica prbas Solicitadas terc</v>
          </cell>
        </row>
        <row r="20">
          <cell r="B20" t="str">
            <v>Gestión Abastecimiento y Servicios Gener</v>
          </cell>
        </row>
        <row r="21">
          <cell r="B21" t="str">
            <v>Gestiona Audit. Sist. Control Int. y cal</v>
          </cell>
        </row>
        <row r="22">
          <cell r="B22" t="str">
            <v>Gestión de Comunicaciones</v>
          </cell>
        </row>
        <row r="23">
          <cell r="B23" t="str">
            <v xml:space="preserve"> Capacitar investigadores</v>
          </cell>
        </row>
        <row r="24">
          <cell r="B24" t="str">
            <v>Fomentar la investigación</v>
          </cell>
        </row>
        <row r="25">
          <cell r="B25" t="str">
            <v>Gestionar la Investigación</v>
          </cell>
        </row>
        <row r="26">
          <cell r="B26" t="str">
            <v>Fortalecer la Gestion de la Oficina</v>
          </cell>
        </row>
        <row r="27">
          <cell r="B27" t="str">
            <v>Gestión del Talento Humano</v>
          </cell>
        </row>
        <row r="28">
          <cell r="B28" t="str">
            <v>Gestión de Dirección</v>
          </cell>
        </row>
        <row r="29">
          <cell r="B29" t="str">
            <v>Realiza Mamnto Soft, Hard y Sist.de Info</v>
          </cell>
        </row>
        <row r="30">
          <cell r="B30" t="str">
            <v>Mantener Dispon. y Respaldo Infra.Tecn.</v>
          </cell>
        </row>
        <row r="31">
          <cell r="B31" t="str">
            <v>Gestión Financiera</v>
          </cell>
        </row>
        <row r="32">
          <cell r="B32" t="str">
            <v>Apoyar Procesos de Producción</v>
          </cell>
        </row>
        <row r="33">
          <cell r="B33" t="str">
            <v>Consolidacion de la Transformacion</v>
          </cell>
        </row>
        <row r="34">
          <cell r="B34" t="str">
            <v>Consolidacion de la Transformacion</v>
          </cell>
        </row>
        <row r="35">
          <cell r="B35" t="str">
            <v>Consolidacion Sistema Gestion Documental</v>
          </cell>
        </row>
        <row r="36">
          <cell r="B36" t="str">
            <v>Modernización Infraestructura</v>
          </cell>
        </row>
        <row r="37">
          <cell r="B37" t="str">
            <v>Modernización Infraestructura</v>
          </cell>
        </row>
        <row r="38">
          <cell r="B38" t="str">
            <v>Desarrollar Programa de Gente y Cultura</v>
          </cell>
        </row>
        <row r="39">
          <cell r="B39" t="str">
            <v>Fortalecimiento Plataforma Técnológica</v>
          </cell>
        </row>
        <row r="40">
          <cell r="B40" t="str">
            <v>Implementación de Sistemas Informáticos</v>
          </cell>
        </row>
        <row r="41">
          <cell r="B41" t="str">
            <v>Divulgación de Cambios a las Pruebas</v>
          </cell>
        </row>
        <row r="42">
          <cell r="B42" t="str">
            <v>Diseño Instrumentos Prba Exámenes Estado</v>
          </cell>
        </row>
        <row r="43">
          <cell r="B43" t="str">
            <v>Reingeniería Aplicación de Pruebas</v>
          </cell>
        </row>
        <row r="44">
          <cell r="B44" t="str">
            <v>Gestionar Participación Colombia PIRLS</v>
          </cell>
        </row>
        <row r="45">
          <cell r="B45" t="str">
            <v>Gestionar participación Colombia TERCE</v>
          </cell>
        </row>
        <row r="46">
          <cell r="B46" t="str">
            <v>Gestion participación Colombia PISA 2012</v>
          </cell>
        </row>
        <row r="47">
          <cell r="B47" t="str">
            <v>Participación Colombia PISA 2012</v>
          </cell>
        </row>
        <row r="48">
          <cell r="B48" t="str">
            <v>Aplicar Instrumentos de Evaluación</v>
          </cell>
        </row>
        <row r="49">
          <cell r="B49" t="str">
            <v>Calificar</v>
          </cell>
        </row>
        <row r="50">
          <cell r="B50" t="str">
            <v>Construir Instrumentos de Evaluación</v>
          </cell>
        </row>
        <row r="51">
          <cell r="B51" t="str">
            <v>Actualización del Diseño de SABER</v>
          </cell>
        </row>
        <row r="52">
          <cell r="B52" t="str">
            <v>Aplicación de Pruebas SABER</v>
          </cell>
        </row>
        <row r="53">
          <cell r="B53" t="str">
            <v>Construir Instrumentos de Evaluación</v>
          </cell>
        </row>
        <row r="54">
          <cell r="B54" t="str">
            <v>Construcción y Pilotaje Items de Prueba</v>
          </cell>
        </row>
        <row r="55">
          <cell r="B55" t="str">
            <v>Medición y Análisis</v>
          </cell>
        </row>
        <row r="56">
          <cell r="B56" t="str">
            <v>Monitoreo y Evaluación</v>
          </cell>
        </row>
        <row r="57">
          <cell r="B57" t="str">
            <v>Aplicar Instrumentos de Evaluación</v>
          </cell>
        </row>
        <row r="58">
          <cell r="B58" t="str">
            <v>Calificar</v>
          </cell>
        </row>
        <row r="59">
          <cell r="B59" t="str">
            <v>Construir Instrumentos de Evaluación</v>
          </cell>
        </row>
        <row r="60">
          <cell r="B60" t="str">
            <v>Diseñar Instrumentos de Evaluación</v>
          </cell>
        </row>
      </sheetData>
      <sheetData sheetId="4">
        <row r="5">
          <cell r="E5" t="str">
            <v>Junta directiva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row r="2">
          <cell r="D2" t="str">
            <v>SELECCIÓN DIRECTA</v>
          </cell>
        </row>
      </sheetData>
      <sheetData sheetId="3">
        <row r="2">
          <cell r="B2" t="str">
            <v>Mantener canales de comunicacion usario</v>
          </cell>
        </row>
      </sheetData>
      <sheetData sheetId="4">
        <row r="5">
          <cell r="E5" t="str">
            <v>Junta directiva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tables/table1.xml><?xml version="1.0" encoding="utf-8"?>
<table xmlns="http://schemas.openxmlformats.org/spreadsheetml/2006/main" id="23" name="Tabla1024" displayName="Tabla1024" ref="B5:C59" totalsRowShown="0" headerRowDxfId="73" headerRowBorderDxfId="72" tableBorderDxfId="71">
  <autoFilter ref="B5:C59"/>
  <tableColumns count="2">
    <tableColumn id="1" name="#" dataDxfId="70">
      <calculatedColumnFormula>#REF!</calculatedColumnFormula>
    </tableColumn>
    <tableColumn id="2" name="Goal" dataDxfId="69">
      <calculatedColumnFormula>#REF!</calculatedColumnFormula>
    </tableColumn>
  </tableColumns>
  <tableStyleInfo showFirstColumn="0" showLastColumn="0" showRowStripes="1" showColumnStripes="0"/>
</table>
</file>

<file path=xl/tables/table2.xml><?xml version="1.0" encoding="utf-8"?>
<table xmlns="http://schemas.openxmlformats.org/spreadsheetml/2006/main" id="25" name="Tabla1526" displayName="Tabla1526" ref="E5:G59" totalsRowShown="0" headerRowDxfId="68" headerRowBorderDxfId="67" tableBorderDxfId="66" totalsRowBorderDxfId="65">
  <autoFilter ref="E5:G59"/>
  <tableColumns count="3">
    <tableColumn id="1" name="#" dataDxfId="64">
      <calculatedColumnFormula>#REF!</calculatedColumnFormula>
    </tableColumn>
    <tableColumn id="2" name="KPI" dataDxfId="63">
      <calculatedColumnFormula>#REF!</calculatedColumnFormula>
    </tableColumn>
    <tableColumn id="5" name="Unit" dataDxfId="62">
      <calculatedColumnFormula>#REF!</calculatedColumnFormula>
    </tableColumn>
  </tableColumns>
  <tableStyleInfo showFirstColumn="0" showLastColumn="0" showRowStripes="1" showColumnStripes="0"/>
</table>
</file>

<file path=xl/tables/table3.xml><?xml version="1.0" encoding="utf-8"?>
<table xmlns="http://schemas.openxmlformats.org/spreadsheetml/2006/main" id="29" name="Tabla29" displayName="Tabla29" ref="AM5:BA59" totalsRowShown="0" headerRowDxfId="61">
  <autoFilter ref="AM5:BA59"/>
  <tableColumns count="15">
    <tableColumn id="1" name="#" dataDxfId="60"/>
    <tableColumn id="2" name="Initiatives" dataDxfId="59"/>
    <tableColumn id="3" name="Objective" dataDxfId="58"/>
    <tableColumn id="4" name="Leader" dataDxfId="57"/>
    <tableColumn id="5" name="Budget " dataDxfId="56"/>
    <tableColumn id="6" name="Start" dataDxfId="55"/>
    <tableColumn id="7" name="Finish" dataDxfId="54"/>
    <tableColumn id="8" name="Status" dataDxfId="53"/>
    <tableColumn id="9" name="Action items" dataDxfId="52"/>
    <tableColumn id="10" name="Respons" dataDxfId="51"/>
    <tableColumn id="11" name="%" dataDxfId="50"/>
    <tableColumn id="12" name="Description" dataDxfId="49"/>
    <tableColumn id="13" name="Innov" dataDxfId="48"/>
    <tableColumn id="14" name="Engage" dataDxfId="47"/>
    <tableColumn id="15" name="Impact" dataDxfId="46"/>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table" Target="../tables/table3.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C14"/>
  <sheetViews>
    <sheetView showGridLines="0" zoomScaleSheetLayoutView="98" workbookViewId="0">
      <selection activeCell="P12" sqref="P12:X12"/>
    </sheetView>
  </sheetViews>
  <sheetFormatPr baseColWidth="10" defaultRowHeight="15.75" x14ac:dyDescent="0.2"/>
  <cols>
    <col min="1" max="31" width="4.140625" style="179" customWidth="1"/>
    <col min="32" max="16384" width="11.42578125" style="179"/>
  </cols>
  <sheetData>
    <row r="3" spans="2:29" ht="21" x14ac:dyDescent="0.2">
      <c r="B3" s="289" t="s">
        <v>200</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row>
    <row r="4" spans="2:29" ht="26.25" x14ac:dyDescent="0.2">
      <c r="B4" s="290" t="s">
        <v>1</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row>
    <row r="6" spans="2:29" x14ac:dyDescent="0.2">
      <c r="T6" s="288"/>
      <c r="U6" s="288"/>
      <c r="V6" s="288"/>
      <c r="W6" s="288"/>
      <c r="X6" s="288"/>
      <c r="Y6" s="288"/>
    </row>
    <row r="12" spans="2:29" ht="18.75" x14ac:dyDescent="0.2">
      <c r="F12" s="293" t="s">
        <v>218</v>
      </c>
      <c r="G12" s="293"/>
      <c r="H12" s="293"/>
      <c r="I12" s="293"/>
      <c r="J12" s="293"/>
      <c r="K12" s="293"/>
      <c r="L12" s="293"/>
      <c r="M12" s="293"/>
      <c r="N12" s="293"/>
      <c r="O12" s="180"/>
      <c r="P12" s="294">
        <v>2016</v>
      </c>
      <c r="Q12" s="294"/>
      <c r="R12" s="294"/>
      <c r="S12" s="294"/>
      <c r="T12" s="294"/>
      <c r="U12" s="294"/>
      <c r="V12" s="294"/>
      <c r="W12" s="294"/>
      <c r="X12" s="294"/>
    </row>
    <row r="13" spans="2:29" s="181" customFormat="1" ht="11.25" x14ac:dyDescent="0.2">
      <c r="F13" s="182"/>
      <c r="G13" s="182"/>
      <c r="H13" s="182"/>
      <c r="I13" s="182"/>
      <c r="J13" s="182"/>
      <c r="K13" s="182"/>
      <c r="L13" s="182"/>
      <c r="M13" s="182"/>
      <c r="N13" s="182"/>
      <c r="P13" s="183"/>
      <c r="Q13" s="183"/>
      <c r="R13" s="183"/>
      <c r="S13" s="183"/>
      <c r="T13" s="183"/>
      <c r="U13" s="183"/>
      <c r="V13" s="183"/>
      <c r="W13" s="183"/>
      <c r="X13" s="183"/>
    </row>
    <row r="14" spans="2:29" x14ac:dyDescent="0.2">
      <c r="F14" s="292" t="s">
        <v>201</v>
      </c>
      <c r="G14" s="292"/>
      <c r="H14" s="292"/>
      <c r="I14" s="292"/>
      <c r="J14" s="292"/>
      <c r="K14" s="292"/>
      <c r="L14" s="292"/>
      <c r="M14" s="292"/>
      <c r="N14" s="292"/>
      <c r="O14" s="184"/>
      <c r="P14" s="291">
        <v>42710</v>
      </c>
      <c r="Q14" s="291"/>
      <c r="R14" s="291"/>
      <c r="S14" s="291"/>
      <c r="T14" s="291"/>
      <c r="U14" s="291"/>
      <c r="V14" s="291"/>
      <c r="W14" s="291"/>
      <c r="X14" s="291"/>
    </row>
  </sheetData>
  <sheetProtection sheet="1" objects="1" scenarios="1" selectLockedCells="1"/>
  <mergeCells count="7">
    <mergeCell ref="T6:Y6"/>
    <mergeCell ref="B3:AC3"/>
    <mergeCell ref="B4:AC4"/>
    <mergeCell ref="P14:X14"/>
    <mergeCell ref="F14:N14"/>
    <mergeCell ref="F12:N12"/>
    <mergeCell ref="P12:X12"/>
  </mergeCells>
  <hyperlinks>
    <hyperlink ref="F7:K7" location="'FCAE MAP'!A1" display="Strategy maps"/>
    <hyperlink ref="F11:K11" location="BSC!A1" display="Balanced scorecard"/>
  </hyperlink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SheetLayoutView="100" workbookViewId="0">
      <pane ySplit="4" topLeftCell="A5" activePane="bottomLeft" state="frozen"/>
      <selection activeCell="A12" sqref="A12:A15"/>
      <selection pane="bottomLeft" activeCell="A5" sqref="A5"/>
    </sheetView>
  </sheetViews>
  <sheetFormatPr baseColWidth="10" defaultColWidth="5" defaultRowHeight="12.75" x14ac:dyDescent="0.2"/>
  <cols>
    <col min="1" max="1" width="9.85546875" style="1" customWidth="1"/>
    <col min="2" max="2" width="60.42578125" style="2" customWidth="1"/>
    <col min="3" max="4" width="12.28515625" style="2" customWidth="1"/>
    <col min="5" max="7" width="12.28515625" style="1" customWidth="1"/>
    <col min="8" max="8" width="28.85546875" style="2" customWidth="1"/>
    <col min="9" max="16384" width="5" style="2"/>
  </cols>
  <sheetData>
    <row r="1" spans="1:7" ht="21" x14ac:dyDescent="0.2">
      <c r="A1" s="298" t="s">
        <v>200</v>
      </c>
      <c r="B1" s="298"/>
      <c r="C1" s="298"/>
      <c r="D1" s="298"/>
      <c r="E1" s="298"/>
      <c r="F1" s="298"/>
      <c r="G1" s="298"/>
    </row>
    <row r="2" spans="1:7" s="178" customFormat="1" ht="27" thickBot="1" x14ac:dyDescent="0.25">
      <c r="A2" s="297" t="s">
        <v>202</v>
      </c>
      <c r="B2" s="297"/>
      <c r="C2" s="297"/>
      <c r="D2" s="297"/>
      <c r="E2" s="297"/>
      <c r="F2" s="297"/>
      <c r="G2" s="297"/>
    </row>
    <row r="3" spans="1:7" ht="57.75" customHeight="1" thickTop="1" thickBot="1" x14ac:dyDescent="0.25">
      <c r="A3" s="173" t="s">
        <v>203</v>
      </c>
      <c r="B3" s="295" t="s">
        <v>301</v>
      </c>
      <c r="C3" s="295"/>
      <c r="D3" s="295"/>
      <c r="E3" s="295"/>
      <c r="F3" s="295"/>
      <c r="G3" s="296"/>
    </row>
    <row r="4" spans="1:7" s="1" customFormat="1" ht="46.5" hidden="1" thickTop="1" thickBot="1" x14ac:dyDescent="0.25">
      <c r="A4" s="174" t="s">
        <v>212</v>
      </c>
      <c r="B4" s="175" t="s">
        <v>207</v>
      </c>
      <c r="C4" s="209" t="s">
        <v>208</v>
      </c>
      <c r="D4" s="209" t="s">
        <v>209</v>
      </c>
      <c r="E4" s="209" t="s">
        <v>210</v>
      </c>
      <c r="F4" s="209" t="s">
        <v>211</v>
      </c>
      <c r="G4" s="209" t="s">
        <v>214</v>
      </c>
    </row>
    <row r="5" spans="1:7" ht="114.75" customHeight="1" thickTop="1" thickBot="1" x14ac:dyDescent="0.25">
      <c r="A5" s="176" t="s">
        <v>300</v>
      </c>
      <c r="B5" s="197"/>
      <c r="C5" s="202"/>
      <c r="D5" s="202"/>
      <c r="E5" s="205"/>
      <c r="F5" s="205"/>
      <c r="G5" s="205"/>
    </row>
    <row r="6" spans="1:7" ht="75" customHeight="1" thickTop="1" thickBot="1" x14ac:dyDescent="0.25">
      <c r="A6" s="177" t="s">
        <v>204</v>
      </c>
      <c r="B6" s="198"/>
      <c r="C6" s="206"/>
      <c r="D6" s="206"/>
      <c r="E6" s="203"/>
      <c r="F6" s="203"/>
      <c r="G6" s="204"/>
    </row>
    <row r="7" spans="1:7" ht="240" customHeight="1" thickTop="1" thickBot="1" x14ac:dyDescent="0.25">
      <c r="A7" s="176" t="s">
        <v>205</v>
      </c>
      <c r="B7" s="197"/>
      <c r="C7" s="207"/>
      <c r="D7" s="207"/>
      <c r="E7" s="208"/>
      <c r="F7" s="208"/>
      <c r="G7" s="208"/>
    </row>
    <row r="8" spans="1:7" ht="298.5" customHeight="1" thickTop="1" thickBot="1" x14ac:dyDescent="0.25">
      <c r="A8" s="177" t="s">
        <v>206</v>
      </c>
      <c r="B8" s="172"/>
      <c r="C8" s="198"/>
      <c r="D8" s="199"/>
      <c r="E8" s="200"/>
      <c r="F8" s="200"/>
      <c r="G8" s="201"/>
    </row>
    <row r="9" spans="1:7" ht="57" customHeight="1" thickTop="1" x14ac:dyDescent="0.2"/>
  </sheetData>
  <sheetProtection selectLockedCells="1" autoFilter="0" pivotTables="0"/>
  <mergeCells count="3">
    <mergeCell ref="B3:G3"/>
    <mergeCell ref="A2:G2"/>
    <mergeCell ref="A1:G1"/>
  </mergeCells>
  <printOptions horizontalCentered="1"/>
  <pageMargins left="0.19685039370078741" right="0.19685039370078741" top="0.19685039370078741" bottom="0.19685039370078741" header="0" footer="0"/>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05680"/>
  </sheetPr>
  <dimension ref="A1:U67"/>
  <sheetViews>
    <sheetView showGridLines="0" zoomScale="80" zoomScaleNormal="80" workbookViewId="0">
      <pane xSplit="6" ySplit="6" topLeftCell="G50" activePane="bottomRight" state="frozen"/>
      <selection pane="topRight" activeCell="G1" sqref="G1"/>
      <selection pane="bottomLeft" activeCell="A7" sqref="A7"/>
      <selection pane="bottomRight" activeCell="Q48" sqref="Q48"/>
    </sheetView>
  </sheetViews>
  <sheetFormatPr baseColWidth="10" defaultRowHeight="21" customHeight="1" x14ac:dyDescent="0.2"/>
  <cols>
    <col min="1" max="1" width="14.85546875" style="185" customWidth="1"/>
    <col min="2" max="2" width="18.28515625" style="185" customWidth="1"/>
    <col min="3" max="3" width="35.5703125" style="185" customWidth="1"/>
    <col min="4" max="4" width="6.42578125" style="185" bestFit="1" customWidth="1"/>
    <col min="5" max="5" width="9.28515625" style="185" bestFit="1" customWidth="1"/>
    <col min="6" max="6" width="11.42578125" style="185"/>
    <col min="7" max="7" width="27.140625" style="212" customWidth="1"/>
    <col min="8" max="8" width="9.85546875" style="210" customWidth="1"/>
    <col min="9" max="9" width="10.5703125" style="210" customWidth="1"/>
    <col min="10" max="10" width="9.85546875" style="185" customWidth="1"/>
    <col min="11" max="11" width="9.85546875" style="186" customWidth="1"/>
    <col min="12" max="17" width="9.85546875" style="185" customWidth="1"/>
    <col min="18" max="16384" width="11.42578125" style="185"/>
  </cols>
  <sheetData>
    <row r="1" spans="1:18" ht="21" customHeight="1" x14ac:dyDescent="0.2">
      <c r="A1" s="211" t="s">
        <v>690</v>
      </c>
    </row>
    <row r="3" spans="1:18" s="186" customFormat="1" ht="21" customHeight="1" x14ac:dyDescent="0.2">
      <c r="G3" s="213"/>
      <c r="H3" s="301">
        <v>2015</v>
      </c>
      <c r="I3" s="302"/>
      <c r="J3" s="306">
        <v>2016</v>
      </c>
      <c r="K3" s="306"/>
      <c r="L3" s="306"/>
      <c r="M3" s="306"/>
      <c r="N3" s="306"/>
      <c r="O3" s="306"/>
      <c r="P3" s="306"/>
      <c r="Q3" s="307"/>
    </row>
    <row r="4" spans="1:18" s="186" customFormat="1" ht="21" customHeight="1" thickBot="1" x14ac:dyDescent="0.25">
      <c r="G4" s="213"/>
      <c r="H4" s="308" t="s">
        <v>787</v>
      </c>
      <c r="I4" s="309"/>
      <c r="J4" s="312" t="s">
        <v>277</v>
      </c>
      <c r="K4" s="312"/>
      <c r="L4" s="312" t="s">
        <v>281</v>
      </c>
      <c r="M4" s="312"/>
      <c r="N4" s="312" t="s">
        <v>282</v>
      </c>
      <c r="O4" s="312"/>
      <c r="P4" s="312" t="s">
        <v>284</v>
      </c>
      <c r="Q4" s="313"/>
    </row>
    <row r="5" spans="1:18" ht="21" customHeight="1" thickTop="1" thickBot="1" x14ac:dyDescent="0.25">
      <c r="A5" s="217" t="s">
        <v>276</v>
      </c>
      <c r="B5" s="218" t="s">
        <v>225</v>
      </c>
      <c r="C5" s="218" t="s">
        <v>219</v>
      </c>
      <c r="D5" s="218" t="s">
        <v>278</v>
      </c>
      <c r="E5" s="218" t="s">
        <v>213</v>
      </c>
      <c r="F5" s="218" t="s">
        <v>283</v>
      </c>
      <c r="G5" s="219" t="s">
        <v>280</v>
      </c>
      <c r="H5" s="220" t="s">
        <v>279</v>
      </c>
      <c r="I5" s="221" t="s">
        <v>273</v>
      </c>
      <c r="J5" s="221" t="s">
        <v>279</v>
      </c>
      <c r="K5" s="221" t="s">
        <v>273</v>
      </c>
      <c r="L5" s="221" t="s">
        <v>279</v>
      </c>
      <c r="M5" s="221" t="s">
        <v>273</v>
      </c>
      <c r="N5" s="221" t="s">
        <v>279</v>
      </c>
      <c r="O5" s="221" t="s">
        <v>273</v>
      </c>
      <c r="P5" s="221" t="s">
        <v>279</v>
      </c>
      <c r="Q5" s="221" t="s">
        <v>273</v>
      </c>
    </row>
    <row r="6" spans="1:18" ht="3" customHeight="1" thickTop="1" thickBot="1" x14ac:dyDescent="0.25">
      <c r="G6" s="214"/>
      <c r="H6" s="185"/>
      <c r="I6" s="185"/>
      <c r="K6" s="185"/>
    </row>
    <row r="7" spans="1:18" ht="21" customHeight="1" thickTop="1" thickBot="1" x14ac:dyDescent="0.25">
      <c r="A7" s="314" t="s">
        <v>220</v>
      </c>
      <c r="B7" s="316" t="s">
        <v>271</v>
      </c>
      <c r="C7" s="318" t="s">
        <v>272</v>
      </c>
      <c r="D7" s="320" t="s">
        <v>226</v>
      </c>
      <c r="E7" s="320" t="s">
        <v>215</v>
      </c>
      <c r="F7" s="322" t="s">
        <v>240</v>
      </c>
      <c r="G7" s="215" t="s">
        <v>275</v>
      </c>
      <c r="H7" s="187">
        <v>95561</v>
      </c>
      <c r="I7" s="310">
        <f>H7/H8</f>
        <v>4.5613842482100235</v>
      </c>
      <c r="J7" s="276">
        <v>70437</v>
      </c>
      <c r="K7" s="311">
        <f>J7/J8</f>
        <v>4.5428571428571427</v>
      </c>
      <c r="L7" s="187">
        <f>(23318+28344+15106)</f>
        <v>66768</v>
      </c>
      <c r="M7" s="311">
        <f>L7/L8</f>
        <v>4.6002480363786686</v>
      </c>
      <c r="N7" s="187">
        <f>(17513+30249+17197)</f>
        <v>64959</v>
      </c>
      <c r="O7" s="311">
        <f>N7/N8</f>
        <v>4.5001039140976795</v>
      </c>
      <c r="P7" s="276">
        <v>54956</v>
      </c>
      <c r="Q7" s="311">
        <f>P7/P8</f>
        <v>4.5045901639344264</v>
      </c>
      <c r="R7" s="254"/>
    </row>
    <row r="8" spans="1:18" ht="21" customHeight="1" thickTop="1" thickBot="1" x14ac:dyDescent="0.25">
      <c r="A8" s="315"/>
      <c r="B8" s="317"/>
      <c r="C8" s="319"/>
      <c r="D8" s="321"/>
      <c r="E8" s="321"/>
      <c r="F8" s="323"/>
      <c r="G8" s="215" t="s">
        <v>274</v>
      </c>
      <c r="H8" s="187">
        <v>20950</v>
      </c>
      <c r="I8" s="310"/>
      <c r="J8" s="187">
        <v>15505</v>
      </c>
      <c r="K8" s="311"/>
      <c r="L8" s="187">
        <v>14514</v>
      </c>
      <c r="M8" s="311"/>
      <c r="N8" s="187">
        <v>14435</v>
      </c>
      <c r="O8" s="311"/>
      <c r="P8" s="187">
        <v>12200</v>
      </c>
      <c r="Q8" s="311"/>
      <c r="R8" s="254"/>
    </row>
    <row r="9" spans="1:18" ht="21" customHeight="1" thickTop="1" thickBot="1" x14ac:dyDescent="0.25">
      <c r="A9" s="315"/>
      <c r="B9" s="316" t="s">
        <v>784</v>
      </c>
      <c r="C9" s="318" t="s">
        <v>291</v>
      </c>
      <c r="D9" s="320" t="s">
        <v>0</v>
      </c>
      <c r="E9" s="320" t="s">
        <v>215</v>
      </c>
      <c r="F9" s="322" t="s">
        <v>241</v>
      </c>
      <c r="G9" s="215" t="s">
        <v>293</v>
      </c>
      <c r="H9" s="187">
        <v>1</v>
      </c>
      <c r="I9" s="305">
        <f>H9/H10</f>
        <v>0.2</v>
      </c>
      <c r="J9" s="187">
        <v>1</v>
      </c>
      <c r="K9" s="305">
        <f>J9/J10</f>
        <v>0.2</v>
      </c>
      <c r="L9" s="187">
        <v>1</v>
      </c>
      <c r="M9" s="305">
        <f>L9/L10</f>
        <v>0.125</v>
      </c>
      <c r="N9" s="187">
        <v>3</v>
      </c>
      <c r="O9" s="305">
        <f>N9/N10</f>
        <v>0.27272727272727271</v>
      </c>
      <c r="P9" s="187">
        <v>5</v>
      </c>
      <c r="Q9" s="305">
        <f>P9/P10</f>
        <v>0.38461538461538464</v>
      </c>
      <c r="R9" s="254"/>
    </row>
    <row r="10" spans="1:18" ht="21" customHeight="1" thickTop="1" thickBot="1" x14ac:dyDescent="0.25">
      <c r="A10" s="315"/>
      <c r="B10" s="317"/>
      <c r="C10" s="319"/>
      <c r="D10" s="321"/>
      <c r="E10" s="321"/>
      <c r="F10" s="323"/>
      <c r="G10" s="215" t="s">
        <v>294</v>
      </c>
      <c r="H10" s="187">
        <v>5</v>
      </c>
      <c r="I10" s="305"/>
      <c r="J10" s="187">
        <v>5</v>
      </c>
      <c r="K10" s="305"/>
      <c r="L10" s="187">
        <v>8</v>
      </c>
      <c r="M10" s="305"/>
      <c r="N10" s="187">
        <v>11</v>
      </c>
      <c r="O10" s="305"/>
      <c r="P10" s="187">
        <v>13</v>
      </c>
      <c r="Q10" s="305"/>
      <c r="R10" s="254"/>
    </row>
    <row r="11" spans="1:18" ht="21" customHeight="1" thickTop="1" thickBot="1" x14ac:dyDescent="0.25">
      <c r="A11" s="315"/>
      <c r="B11" s="324" t="s">
        <v>785</v>
      </c>
      <c r="C11" s="340" t="s">
        <v>292</v>
      </c>
      <c r="D11" s="328" t="s">
        <v>0</v>
      </c>
      <c r="E11" s="328" t="s">
        <v>215</v>
      </c>
      <c r="F11" s="326" t="s">
        <v>241</v>
      </c>
      <c r="G11" s="215" t="s">
        <v>295</v>
      </c>
      <c r="H11" s="187">
        <v>0</v>
      </c>
      <c r="I11" s="305">
        <f>H11/H12</f>
        <v>0</v>
      </c>
      <c r="J11" s="187">
        <v>0</v>
      </c>
      <c r="K11" s="305">
        <f>J11/J12</f>
        <v>0</v>
      </c>
      <c r="L11" s="187">
        <v>0</v>
      </c>
      <c r="M11" s="305">
        <f>L11/L12</f>
        <v>0</v>
      </c>
      <c r="N11" s="187">
        <v>1</v>
      </c>
      <c r="O11" s="305">
        <f>N11/N12</f>
        <v>0.16666666666666666</v>
      </c>
      <c r="P11" s="187">
        <v>2</v>
      </c>
      <c r="Q11" s="305">
        <f>P11/P12</f>
        <v>0.25</v>
      </c>
      <c r="R11" s="254"/>
    </row>
    <row r="12" spans="1:18" ht="21" customHeight="1" thickTop="1" thickBot="1" x14ac:dyDescent="0.25">
      <c r="A12" s="315"/>
      <c r="B12" s="325"/>
      <c r="C12" s="341"/>
      <c r="D12" s="329"/>
      <c r="E12" s="329"/>
      <c r="F12" s="327"/>
      <c r="G12" s="215" t="s">
        <v>296</v>
      </c>
      <c r="H12" s="187">
        <v>2</v>
      </c>
      <c r="I12" s="305"/>
      <c r="J12" s="187">
        <v>2</v>
      </c>
      <c r="K12" s="305"/>
      <c r="L12" s="187">
        <v>4</v>
      </c>
      <c r="M12" s="305"/>
      <c r="N12" s="187">
        <v>6</v>
      </c>
      <c r="O12" s="305"/>
      <c r="P12" s="187">
        <v>8</v>
      </c>
      <c r="Q12" s="305"/>
      <c r="R12" s="254"/>
    </row>
    <row r="13" spans="1:18" ht="21" customHeight="1" thickTop="1" thickBot="1" x14ac:dyDescent="0.25">
      <c r="A13" s="315"/>
      <c r="B13" s="316" t="s">
        <v>786</v>
      </c>
      <c r="C13" s="318" t="s">
        <v>299</v>
      </c>
      <c r="D13" s="320" t="s">
        <v>0</v>
      </c>
      <c r="E13" s="320" t="s">
        <v>215</v>
      </c>
      <c r="F13" s="322" t="s">
        <v>241</v>
      </c>
      <c r="G13" s="215" t="s">
        <v>297</v>
      </c>
      <c r="H13" s="187">
        <v>5</v>
      </c>
      <c r="I13" s="305">
        <f>H13/H14</f>
        <v>0.41666666666666669</v>
      </c>
      <c r="J13" s="187">
        <v>5</v>
      </c>
      <c r="K13" s="305">
        <f>J13/J14</f>
        <v>0.41666666666666669</v>
      </c>
      <c r="L13" s="187">
        <v>8</v>
      </c>
      <c r="M13" s="305">
        <f>L13/L14</f>
        <v>0.5</v>
      </c>
      <c r="N13" s="187">
        <v>11</v>
      </c>
      <c r="O13" s="305">
        <f>N13/N14</f>
        <v>0.61111111111111116</v>
      </c>
      <c r="P13" s="187">
        <v>13</v>
      </c>
      <c r="Q13" s="305">
        <f>P13/P14</f>
        <v>0.68421052631578949</v>
      </c>
      <c r="R13" s="254"/>
    </row>
    <row r="14" spans="1:18" ht="21" customHeight="1" thickTop="1" thickBot="1" x14ac:dyDescent="0.25">
      <c r="A14" s="335"/>
      <c r="B14" s="317"/>
      <c r="C14" s="319"/>
      <c r="D14" s="321"/>
      <c r="E14" s="321"/>
      <c r="F14" s="323"/>
      <c r="G14" s="215" t="s">
        <v>298</v>
      </c>
      <c r="H14" s="187">
        <v>12</v>
      </c>
      <c r="I14" s="305"/>
      <c r="J14" s="187">
        <v>12</v>
      </c>
      <c r="K14" s="305"/>
      <c r="L14" s="187">
        <v>16</v>
      </c>
      <c r="M14" s="305"/>
      <c r="N14" s="187">
        <v>18</v>
      </c>
      <c r="O14" s="305"/>
      <c r="P14" s="187">
        <v>19</v>
      </c>
      <c r="Q14" s="305"/>
      <c r="R14" s="254"/>
    </row>
    <row r="15" spans="1:18" ht="3.75" customHeight="1" thickTop="1" thickBot="1" x14ac:dyDescent="0.25">
      <c r="G15" s="216"/>
      <c r="H15" s="185"/>
      <c r="I15" s="186"/>
      <c r="M15" s="186"/>
      <c r="O15" s="186"/>
      <c r="R15" s="254"/>
    </row>
    <row r="16" spans="1:18" ht="16.5" customHeight="1" thickTop="1" thickBot="1" x14ac:dyDescent="0.25">
      <c r="A16" s="314" t="s">
        <v>221</v>
      </c>
      <c r="B16" s="316" t="s">
        <v>227</v>
      </c>
      <c r="C16" s="322" t="s">
        <v>285</v>
      </c>
      <c r="D16" s="320" t="s">
        <v>0</v>
      </c>
      <c r="E16" s="320" t="s">
        <v>215</v>
      </c>
      <c r="F16" s="322" t="s">
        <v>242</v>
      </c>
      <c r="G16" s="215" t="s">
        <v>286</v>
      </c>
      <c r="H16" s="189">
        <v>0.42</v>
      </c>
      <c r="I16" s="305">
        <f>+AVERAGE(H16:H18)</f>
        <v>0.4466666666666666</v>
      </c>
      <c r="J16" s="189">
        <v>0</v>
      </c>
      <c r="K16" s="305" t="s">
        <v>289</v>
      </c>
      <c r="L16" s="189">
        <v>0.57999999999999996</v>
      </c>
      <c r="M16" s="305">
        <f>AVERAGE(L16:L18)</f>
        <v>0.57999999999999996</v>
      </c>
      <c r="N16" s="189">
        <v>0.54</v>
      </c>
      <c r="O16" s="305">
        <f>AVERAGE(N16:N18)</f>
        <v>0.56000000000000005</v>
      </c>
      <c r="P16" s="241" t="s">
        <v>289</v>
      </c>
      <c r="Q16" s="305">
        <f>+AVERAGE(P16:P18)</f>
        <v>0.75</v>
      </c>
      <c r="R16" s="254"/>
    </row>
    <row r="17" spans="1:21" ht="16.5" customHeight="1" thickTop="1" thickBot="1" x14ac:dyDescent="0.25">
      <c r="A17" s="315"/>
      <c r="B17" s="330"/>
      <c r="C17" s="331"/>
      <c r="D17" s="332"/>
      <c r="E17" s="332"/>
      <c r="F17" s="331"/>
      <c r="G17" s="215" t="s">
        <v>287</v>
      </c>
      <c r="H17" s="189">
        <v>0.5</v>
      </c>
      <c r="I17" s="305"/>
      <c r="J17" s="189">
        <v>0</v>
      </c>
      <c r="K17" s="305"/>
      <c r="L17" s="189" t="s">
        <v>289</v>
      </c>
      <c r="M17" s="305"/>
      <c r="N17" s="189">
        <v>0.57999999999999996</v>
      </c>
      <c r="O17" s="305"/>
      <c r="P17" s="241">
        <v>0.75</v>
      </c>
      <c r="Q17" s="305"/>
      <c r="R17" s="254"/>
    </row>
    <row r="18" spans="1:21" ht="16.5" customHeight="1" thickTop="1" thickBot="1" x14ac:dyDescent="0.25">
      <c r="A18" s="315"/>
      <c r="B18" s="317"/>
      <c r="C18" s="323"/>
      <c r="D18" s="321"/>
      <c r="E18" s="321"/>
      <c r="F18" s="323"/>
      <c r="G18" s="215" t="s">
        <v>288</v>
      </c>
      <c r="H18" s="189">
        <v>0.42</v>
      </c>
      <c r="I18" s="305"/>
      <c r="J18" s="189">
        <v>0</v>
      </c>
      <c r="K18" s="305"/>
      <c r="L18" s="189">
        <v>0.57999999999999996</v>
      </c>
      <c r="M18" s="305"/>
      <c r="N18" s="189" t="s">
        <v>289</v>
      </c>
      <c r="O18" s="305"/>
      <c r="P18" s="241" t="s">
        <v>289</v>
      </c>
      <c r="Q18" s="305"/>
      <c r="R18" s="254"/>
    </row>
    <row r="19" spans="1:21" ht="3" customHeight="1" thickTop="1" thickBot="1" x14ac:dyDescent="0.25">
      <c r="G19" s="216"/>
      <c r="H19" s="185"/>
      <c r="I19" s="186"/>
      <c r="R19" s="254"/>
    </row>
    <row r="20" spans="1:21" ht="21" customHeight="1" thickTop="1" thickBot="1" x14ac:dyDescent="0.25">
      <c r="A20" s="344" t="s">
        <v>222</v>
      </c>
      <c r="B20" s="316" t="s">
        <v>234</v>
      </c>
      <c r="C20" s="322" t="s">
        <v>228</v>
      </c>
      <c r="D20" s="320" t="s">
        <v>0</v>
      </c>
      <c r="E20" s="320" t="s">
        <v>215</v>
      </c>
      <c r="F20" s="322" t="s">
        <v>243</v>
      </c>
      <c r="G20" s="215" t="s">
        <v>310</v>
      </c>
      <c r="H20" s="188">
        <v>12808670921</v>
      </c>
      <c r="I20" s="346">
        <f>H20/(H21+-H22)</f>
        <v>-0.59452924219151104</v>
      </c>
      <c r="J20" s="188">
        <v>14105447</v>
      </c>
      <c r="K20" s="346">
        <f>J20/(J21+-J22)</f>
        <v>4.8131005353318719E-2</v>
      </c>
      <c r="L20" s="188">
        <v>37242737</v>
      </c>
      <c r="M20" s="346">
        <f>L20/(L21+-L22)</f>
        <v>0.12537152512983979</v>
      </c>
      <c r="N20" s="188">
        <v>61400408</v>
      </c>
      <c r="O20" s="346">
        <f>N20/(N21+-N22)</f>
        <v>0.20669433598702522</v>
      </c>
      <c r="P20" s="188">
        <v>20319954</v>
      </c>
      <c r="Q20" s="346">
        <f>P20/(P21+-P22)</f>
        <v>6.8403770204864073E-2</v>
      </c>
      <c r="R20" s="348" t="s">
        <v>755</v>
      </c>
      <c r="S20" s="402"/>
    </row>
    <row r="21" spans="1:21" ht="21" customHeight="1" thickTop="1" thickBot="1" x14ac:dyDescent="0.25">
      <c r="A21" s="345"/>
      <c r="B21" s="330"/>
      <c r="C21" s="331"/>
      <c r="D21" s="332"/>
      <c r="E21" s="332"/>
      <c r="F21" s="331"/>
      <c r="G21" s="215" t="s">
        <v>311</v>
      </c>
      <c r="H21" s="188">
        <v>288255588</v>
      </c>
      <c r="I21" s="347"/>
      <c r="J21" s="188">
        <v>293063627</v>
      </c>
      <c r="K21" s="347"/>
      <c r="L21" s="188">
        <v>297058977</v>
      </c>
      <c r="M21" s="347"/>
      <c r="N21" s="188">
        <v>297058977</v>
      </c>
      <c r="O21" s="347"/>
      <c r="P21" s="188">
        <v>297058977</v>
      </c>
      <c r="Q21" s="347"/>
      <c r="R21" s="348"/>
      <c r="S21" s="402"/>
    </row>
    <row r="22" spans="1:21" ht="21" customHeight="1" thickTop="1" thickBot="1" x14ac:dyDescent="0.25">
      <c r="A22" s="345"/>
      <c r="B22" s="330"/>
      <c r="C22" s="331"/>
      <c r="D22" s="332"/>
      <c r="E22" s="332"/>
      <c r="F22" s="331"/>
      <c r="G22" s="215" t="s">
        <v>312</v>
      </c>
      <c r="H22" s="188">
        <v>21832479172</v>
      </c>
      <c r="I22" s="347"/>
      <c r="J22" s="188"/>
      <c r="K22" s="347"/>
      <c r="L22" s="188"/>
      <c r="M22" s="347"/>
      <c r="N22" s="188">
        <v>0</v>
      </c>
      <c r="O22" s="347"/>
      <c r="P22" s="188">
        <v>0</v>
      </c>
      <c r="Q22" s="347"/>
      <c r="R22" s="348"/>
      <c r="S22" s="402"/>
    </row>
    <row r="23" spans="1:21" ht="21" customHeight="1" thickTop="1" thickBot="1" x14ac:dyDescent="0.25">
      <c r="A23" s="345"/>
      <c r="B23" s="324" t="s">
        <v>235</v>
      </c>
      <c r="C23" s="326" t="s">
        <v>229</v>
      </c>
      <c r="D23" s="328" t="s">
        <v>0</v>
      </c>
      <c r="E23" s="328" t="s">
        <v>215</v>
      </c>
      <c r="F23" s="326" t="s">
        <v>243</v>
      </c>
      <c r="G23" s="215" t="s">
        <v>313</v>
      </c>
      <c r="H23" s="187">
        <v>48000000</v>
      </c>
      <c r="I23" s="299">
        <f>H23/H24</f>
        <v>3.6524426446910685E-4</v>
      </c>
      <c r="J23" s="187"/>
      <c r="K23" s="299" t="e">
        <f t="shared" ref="K23" si="0">J23/J24</f>
        <v>#DIV/0!</v>
      </c>
      <c r="L23" s="187"/>
      <c r="M23" s="299" t="e">
        <f t="shared" ref="M23" si="1">L23/L24</f>
        <v>#DIV/0!</v>
      </c>
      <c r="N23" s="187"/>
      <c r="O23" s="299" t="e">
        <f t="shared" ref="O23" si="2">N23/N24</f>
        <v>#DIV/0!</v>
      </c>
      <c r="P23" s="187">
        <v>0</v>
      </c>
      <c r="Q23" s="299" t="e">
        <f t="shared" ref="Q23" si="3">P23/P24</f>
        <v>#DIV/0!</v>
      </c>
      <c r="R23" s="348"/>
      <c r="S23" s="402"/>
    </row>
    <row r="24" spans="1:21" ht="21" customHeight="1" thickTop="1" thickBot="1" x14ac:dyDescent="0.25">
      <c r="A24" s="345"/>
      <c r="B24" s="325"/>
      <c r="C24" s="327"/>
      <c r="D24" s="329"/>
      <c r="E24" s="329"/>
      <c r="F24" s="327"/>
      <c r="G24" s="215" t="s">
        <v>314</v>
      </c>
      <c r="H24" s="187">
        <v>131418901457</v>
      </c>
      <c r="I24" s="299"/>
      <c r="J24" s="187"/>
      <c r="K24" s="299"/>
      <c r="L24" s="187"/>
      <c r="M24" s="299"/>
      <c r="N24" s="187"/>
      <c r="O24" s="299"/>
      <c r="P24" s="187">
        <v>0</v>
      </c>
      <c r="Q24" s="299"/>
      <c r="R24" s="348"/>
      <c r="S24" s="402"/>
    </row>
    <row r="25" spans="1:21" ht="21" customHeight="1" thickTop="1" thickBot="1" x14ac:dyDescent="0.25">
      <c r="A25" s="345"/>
      <c r="B25" s="316" t="s">
        <v>236</v>
      </c>
      <c r="C25" s="322" t="s">
        <v>230</v>
      </c>
      <c r="D25" s="320" t="s">
        <v>0</v>
      </c>
      <c r="E25" s="320" t="s">
        <v>215</v>
      </c>
      <c r="F25" s="322" t="s">
        <v>243</v>
      </c>
      <c r="G25" s="215" t="s">
        <v>302</v>
      </c>
      <c r="H25" s="187">
        <f>144989527380/1000</f>
        <v>144989527.38</v>
      </c>
      <c r="I25" s="299">
        <f t="shared" ref="I25:K25" si="4">H25/H26</f>
        <v>0.86272027634335791</v>
      </c>
      <c r="J25" s="187">
        <f>40435114084.52/1000</f>
        <v>40435114.084519997</v>
      </c>
      <c r="K25" s="299">
        <f t="shared" si="4"/>
        <v>0.22417298628567645</v>
      </c>
      <c r="L25" s="187">
        <f>87510088672.59/1000</f>
        <v>87510088.672590002</v>
      </c>
      <c r="M25" s="299">
        <f t="shared" ref="M25" si="5">L25/L26</f>
        <v>0.48515747641649626</v>
      </c>
      <c r="N25" s="187">
        <f>159892500746.92/1000</f>
        <v>159892500.74692002</v>
      </c>
      <c r="O25" s="299">
        <f t="shared" ref="O25" si="6">N25/N26</f>
        <v>0.8864468467233535</v>
      </c>
      <c r="P25" s="187">
        <f>170566640174.55/1000</f>
        <v>170566640.17455</v>
      </c>
      <c r="Q25" s="299">
        <f t="shared" ref="Q25" si="7">P25/P26</f>
        <v>0.94562446414072499</v>
      </c>
      <c r="R25" s="254"/>
      <c r="T25" s="403"/>
      <c r="U25" s="404"/>
    </row>
    <row r="26" spans="1:21" ht="21" customHeight="1" thickTop="1" thickBot="1" x14ac:dyDescent="0.25">
      <c r="A26" s="345"/>
      <c r="B26" s="317"/>
      <c r="C26" s="323"/>
      <c r="D26" s="321"/>
      <c r="E26" s="321"/>
      <c r="F26" s="323"/>
      <c r="G26" s="215" t="s">
        <v>303</v>
      </c>
      <c r="H26" s="187">
        <f>168060878312.19/1000</f>
        <v>168060878.31219</v>
      </c>
      <c r="I26" s="299"/>
      <c r="J26" s="187">
        <f>180374606033/1000</f>
        <v>180374606.03299999</v>
      </c>
      <c r="K26" s="299"/>
      <c r="L26" s="187">
        <f>180374606033/1000</f>
        <v>180374606.03299999</v>
      </c>
      <c r="M26" s="299"/>
      <c r="N26" s="187">
        <f>180374606033/1000</f>
        <v>180374606.03299999</v>
      </c>
      <c r="O26" s="299"/>
      <c r="P26" s="187">
        <f>180374606033/1000</f>
        <v>180374606.03299999</v>
      </c>
      <c r="Q26" s="299"/>
      <c r="R26" s="254"/>
      <c r="T26" s="403"/>
      <c r="U26" s="404"/>
    </row>
    <row r="27" spans="1:21" ht="21" customHeight="1" thickTop="1" thickBot="1" x14ac:dyDescent="0.25">
      <c r="A27" s="345"/>
      <c r="B27" s="324" t="s">
        <v>237</v>
      </c>
      <c r="C27" s="326" t="s">
        <v>231</v>
      </c>
      <c r="D27" s="338" t="s">
        <v>0</v>
      </c>
      <c r="E27" s="338" t="s">
        <v>215</v>
      </c>
      <c r="F27" s="340" t="s">
        <v>243</v>
      </c>
      <c r="G27" s="215" t="s">
        <v>304</v>
      </c>
      <c r="H27" s="187">
        <f>90928631637.89/1000</f>
        <v>90928631.637889996</v>
      </c>
      <c r="I27" s="299">
        <f t="shared" ref="I27:K27" si="8">H27/H28</f>
        <v>0.941905101423411</v>
      </c>
      <c r="J27" s="187">
        <f>9074343920.37/1000</f>
        <v>9074343.9203700013</v>
      </c>
      <c r="K27" s="299">
        <f t="shared" si="8"/>
        <v>0.1240623791098427</v>
      </c>
      <c r="L27" s="187">
        <f>24754571945.31/1000</f>
        <v>24754571.94531</v>
      </c>
      <c r="M27" s="299">
        <f t="shared" ref="M27" si="9">L27/L28</f>
        <v>0.27222542870564886</v>
      </c>
      <c r="N27" s="187">
        <f>65695054614.02/1000</f>
        <v>65695054.614019997</v>
      </c>
      <c r="O27" s="299">
        <f>+N27/N28</f>
        <v>0.56352955445878805</v>
      </c>
      <c r="P27" s="187">
        <f>109067601400.2/1000</f>
        <v>109067601.40019999</v>
      </c>
      <c r="Q27" s="299">
        <f t="shared" ref="Q27" si="10">P27/P28</f>
        <v>0.93511904107691324</v>
      </c>
      <c r="R27" s="254"/>
      <c r="T27" s="403"/>
      <c r="U27" s="404"/>
    </row>
    <row r="28" spans="1:21" ht="21" customHeight="1" thickTop="1" thickBot="1" x14ac:dyDescent="0.25">
      <c r="A28" s="345"/>
      <c r="B28" s="325"/>
      <c r="C28" s="327"/>
      <c r="D28" s="339"/>
      <c r="E28" s="339"/>
      <c r="F28" s="341"/>
      <c r="G28" s="215" t="s">
        <v>305</v>
      </c>
      <c r="H28" s="187">
        <f>96536935090.89/1000</f>
        <v>96536935.090890005</v>
      </c>
      <c r="I28" s="299"/>
      <c r="J28" s="187">
        <f>73143397583.37/1000</f>
        <v>73143397.58337</v>
      </c>
      <c r="K28" s="299"/>
      <c r="L28" s="187">
        <f>90934091142.81/1000</f>
        <v>90934091.142810002</v>
      </c>
      <c r="M28" s="299"/>
      <c r="N28" s="187">
        <f>116577833574.52/1000</f>
        <v>116577833.57452001</v>
      </c>
      <c r="O28" s="299"/>
      <c r="P28" s="187">
        <f>116634991492.2/1000</f>
        <v>116634991.4922</v>
      </c>
      <c r="Q28" s="299"/>
      <c r="R28" s="254"/>
      <c r="T28" s="403"/>
      <c r="U28" s="404"/>
    </row>
    <row r="29" spans="1:21" ht="21" customHeight="1" thickTop="1" thickBot="1" x14ac:dyDescent="0.25">
      <c r="A29" s="345"/>
      <c r="B29" s="316" t="s">
        <v>238</v>
      </c>
      <c r="C29" s="322" t="s">
        <v>232</v>
      </c>
      <c r="D29" s="333" t="s">
        <v>0</v>
      </c>
      <c r="E29" s="333" t="s">
        <v>215</v>
      </c>
      <c r="F29" s="318" t="s">
        <v>243</v>
      </c>
      <c r="G29" s="215" t="s">
        <v>306</v>
      </c>
      <c r="H29" s="187">
        <f>16234402052.76/1000</f>
        <v>16234402.052759999</v>
      </c>
      <c r="I29" s="299">
        <f t="shared" ref="I29:K29" si="11">H29/H30</f>
        <v>0.99491851365750428</v>
      </c>
      <c r="J29" s="187">
        <f>3634947010.99/1000</f>
        <v>3634947.0109899999</v>
      </c>
      <c r="K29" s="299">
        <f t="shared" si="11"/>
        <v>0.33570463626932301</v>
      </c>
      <c r="L29" s="187">
        <f>8716038146.46/1000</f>
        <v>8716038.1464599986</v>
      </c>
      <c r="M29" s="299">
        <f t="shared" ref="M29" si="12">L29/L30</f>
        <v>0.57442953712001432</v>
      </c>
      <c r="N29" s="187">
        <f>14247408615.25/1000</f>
        <v>14247408.615250001</v>
      </c>
      <c r="O29" s="299">
        <f>N29/N30</f>
        <v>0.76659332664941759</v>
      </c>
      <c r="P29" s="187">
        <f>23036310907.62/1000</f>
        <v>23036310.907619998</v>
      </c>
      <c r="Q29" s="299">
        <f t="shared" ref="Q29" si="13">P29/P30</f>
        <v>0.9903836939498657</v>
      </c>
      <c r="R29" s="254"/>
      <c r="T29" s="403"/>
      <c r="U29" s="404"/>
    </row>
    <row r="30" spans="1:21" ht="21" customHeight="1" thickTop="1" thickBot="1" x14ac:dyDescent="0.25">
      <c r="A30" s="345"/>
      <c r="B30" s="317"/>
      <c r="C30" s="323"/>
      <c r="D30" s="334"/>
      <c r="E30" s="334"/>
      <c r="F30" s="319"/>
      <c r="G30" s="215" t="s">
        <v>307</v>
      </c>
      <c r="H30" s="187">
        <f>16317318282.76/1000</f>
        <v>16317318.28276</v>
      </c>
      <c r="I30" s="299"/>
      <c r="J30" s="187">
        <f>10827812958.99/1000</f>
        <v>10827812.95899</v>
      </c>
      <c r="K30" s="299"/>
      <c r="L30" s="187">
        <f>15173380864.36/1000</f>
        <v>15173380.864360001</v>
      </c>
      <c r="M30" s="299"/>
      <c r="N30" s="187">
        <f>18585354346.25/1000</f>
        <v>18585354.346250001</v>
      </c>
      <c r="O30" s="299"/>
      <c r="P30" s="187">
        <f>23259986052.22/1000</f>
        <v>23259986.052220002</v>
      </c>
      <c r="Q30" s="299"/>
      <c r="R30" s="254"/>
      <c r="T30" s="403"/>
      <c r="U30" s="404"/>
    </row>
    <row r="31" spans="1:21" ht="21" customHeight="1" thickTop="1" thickBot="1" x14ac:dyDescent="0.25">
      <c r="A31" s="345"/>
      <c r="B31" s="324" t="s">
        <v>239</v>
      </c>
      <c r="C31" s="326" t="s">
        <v>233</v>
      </c>
      <c r="D31" s="328" t="s">
        <v>0</v>
      </c>
      <c r="E31" s="328" t="s">
        <v>215</v>
      </c>
      <c r="F31" s="326" t="s">
        <v>243</v>
      </c>
      <c r="G31" s="215" t="s">
        <v>308</v>
      </c>
      <c r="H31" s="187">
        <f>19754364423/1000</f>
        <v>19754364.423</v>
      </c>
      <c r="I31" s="299">
        <f t="shared" ref="I31:K31" si="14">H31/H32</f>
        <v>0.94429321098349961</v>
      </c>
      <c r="J31" s="187">
        <f>3371950073.55/1000</f>
        <v>3371950.0735500003</v>
      </c>
      <c r="K31" s="299">
        <f t="shared" si="14"/>
        <v>0.27368401734952036</v>
      </c>
      <c r="L31" s="187">
        <f>6578500984.6/1000</f>
        <v>6578500.9846000001</v>
      </c>
      <c r="M31" s="299">
        <f t="shared" ref="M31" si="15">L31/L32</f>
        <v>0.48153547070893332</v>
      </c>
      <c r="N31" s="187">
        <f>10688340518.3/1000</f>
        <v>10688340.518299999</v>
      </c>
      <c r="O31" s="299">
        <f>+N31/N32</f>
        <v>0.56008125072949222</v>
      </c>
      <c r="P31" s="187">
        <f>20145027005.08/1000</f>
        <v>20145027.005080003</v>
      </c>
      <c r="Q31" s="299">
        <f t="shared" ref="Q31" si="16">P31/P32</f>
        <v>0.9404067227941687</v>
      </c>
      <c r="R31" s="254"/>
      <c r="T31" s="403"/>
      <c r="U31" s="404"/>
    </row>
    <row r="32" spans="1:21" ht="21" customHeight="1" thickTop="1" thickBot="1" x14ac:dyDescent="0.25">
      <c r="A32" s="345"/>
      <c r="B32" s="325"/>
      <c r="C32" s="327"/>
      <c r="D32" s="329"/>
      <c r="E32" s="329"/>
      <c r="F32" s="327"/>
      <c r="G32" s="215" t="s">
        <v>309</v>
      </c>
      <c r="H32" s="187">
        <f>20919735727.45/1000</f>
        <v>20919735.727450002</v>
      </c>
      <c r="I32" s="299"/>
      <c r="J32" s="187">
        <f>12320595503.55/1000</f>
        <v>12320595.503549999</v>
      </c>
      <c r="K32" s="299"/>
      <c r="L32" s="187">
        <f>13661508621.4/1000</f>
        <v>13661508.621400001</v>
      </c>
      <c r="M32" s="299"/>
      <c r="N32" s="187">
        <f>19083553510.1/1000</f>
        <v>19083553.5101</v>
      </c>
      <c r="O32" s="299"/>
      <c r="P32" s="187">
        <f>21421611008.08/1000</f>
        <v>21421611.008080002</v>
      </c>
      <c r="Q32" s="299"/>
      <c r="R32" s="254"/>
      <c r="T32" s="403"/>
      <c r="U32" s="404"/>
    </row>
    <row r="33" spans="1:18" ht="2.25" customHeight="1" thickTop="1" thickBot="1" x14ac:dyDescent="0.25">
      <c r="G33" s="216"/>
      <c r="H33" s="185"/>
      <c r="I33" s="186"/>
      <c r="R33" s="254"/>
    </row>
    <row r="34" spans="1:18" ht="22.5" customHeight="1" thickTop="1" thickBot="1" x14ac:dyDescent="0.25">
      <c r="A34" s="314" t="s">
        <v>315</v>
      </c>
      <c r="B34" s="316" t="s">
        <v>244</v>
      </c>
      <c r="C34" s="342" t="s">
        <v>783</v>
      </c>
      <c r="D34" s="320" t="s">
        <v>246</v>
      </c>
      <c r="E34" s="320" t="s">
        <v>216</v>
      </c>
      <c r="F34" s="322" t="s">
        <v>247</v>
      </c>
      <c r="G34" s="215" t="s">
        <v>316</v>
      </c>
      <c r="H34" s="215" t="s">
        <v>694</v>
      </c>
      <c r="I34" s="303" t="s">
        <v>694</v>
      </c>
      <c r="J34" s="215" t="s">
        <v>694</v>
      </c>
      <c r="K34" s="303" t="s">
        <v>694</v>
      </c>
      <c r="L34" s="215" t="s">
        <v>694</v>
      </c>
      <c r="M34" s="303" t="s">
        <v>694</v>
      </c>
      <c r="N34" s="215" t="s">
        <v>694</v>
      </c>
      <c r="O34" s="303" t="s">
        <v>694</v>
      </c>
      <c r="P34" s="215" t="s">
        <v>694</v>
      </c>
      <c r="Q34" s="303" t="s">
        <v>694</v>
      </c>
      <c r="R34" s="254"/>
    </row>
    <row r="35" spans="1:18" ht="24" customHeight="1" thickTop="1" thickBot="1" x14ac:dyDescent="0.25">
      <c r="A35" s="315"/>
      <c r="B35" s="317"/>
      <c r="C35" s="343"/>
      <c r="D35" s="321"/>
      <c r="E35" s="321"/>
      <c r="F35" s="323"/>
      <c r="G35" s="215" t="s">
        <v>317</v>
      </c>
      <c r="H35" s="215" t="s">
        <v>694</v>
      </c>
      <c r="I35" s="304"/>
      <c r="J35" s="215" t="s">
        <v>694</v>
      </c>
      <c r="K35" s="304"/>
      <c r="L35" s="215" t="s">
        <v>694</v>
      </c>
      <c r="M35" s="304"/>
      <c r="N35" s="215" t="s">
        <v>694</v>
      </c>
      <c r="O35" s="304"/>
      <c r="P35" s="215" t="s">
        <v>694</v>
      </c>
      <c r="Q35" s="304"/>
      <c r="R35" s="254"/>
    </row>
    <row r="36" spans="1:18" ht="21" customHeight="1" thickTop="1" thickBot="1" x14ac:dyDescent="0.25">
      <c r="A36" s="315"/>
      <c r="B36" s="316" t="s">
        <v>245</v>
      </c>
      <c r="C36" s="322" t="s">
        <v>248</v>
      </c>
      <c r="D36" s="320" t="s">
        <v>0</v>
      </c>
      <c r="E36" s="320" t="s">
        <v>215</v>
      </c>
      <c r="F36" s="320" t="s">
        <v>241</v>
      </c>
      <c r="G36" s="215" t="s">
        <v>385</v>
      </c>
      <c r="H36" s="215" t="s">
        <v>694</v>
      </c>
      <c r="I36" s="305" t="s">
        <v>694</v>
      </c>
      <c r="J36" s="215" t="s">
        <v>694</v>
      </c>
      <c r="K36" s="305" t="s">
        <v>694</v>
      </c>
      <c r="L36" s="215" t="s">
        <v>694</v>
      </c>
      <c r="M36" s="305" t="s">
        <v>694</v>
      </c>
      <c r="N36" s="215" t="s">
        <v>694</v>
      </c>
      <c r="O36" s="305" t="s">
        <v>694</v>
      </c>
      <c r="P36" s="215" t="s">
        <v>694</v>
      </c>
      <c r="Q36" s="305" t="s">
        <v>694</v>
      </c>
      <c r="R36" s="254"/>
    </row>
    <row r="37" spans="1:18" ht="21" customHeight="1" thickTop="1" thickBot="1" x14ac:dyDescent="0.25">
      <c r="A37" s="315"/>
      <c r="B37" s="317"/>
      <c r="C37" s="323"/>
      <c r="D37" s="321"/>
      <c r="E37" s="321"/>
      <c r="F37" s="321"/>
      <c r="G37" s="215" t="s">
        <v>385</v>
      </c>
      <c r="H37" s="215" t="s">
        <v>694</v>
      </c>
      <c r="I37" s="305"/>
      <c r="J37" s="215" t="s">
        <v>694</v>
      </c>
      <c r="K37" s="305"/>
      <c r="L37" s="215" t="s">
        <v>694</v>
      </c>
      <c r="M37" s="305"/>
      <c r="N37" s="215" t="s">
        <v>694</v>
      </c>
      <c r="O37" s="305"/>
      <c r="P37" s="215" t="s">
        <v>694</v>
      </c>
      <c r="Q37" s="305"/>
      <c r="R37" s="254"/>
    </row>
    <row r="38" spans="1:18" ht="33" customHeight="1" thickTop="1" thickBot="1" x14ac:dyDescent="0.25">
      <c r="A38" s="315"/>
      <c r="B38" s="324" t="s">
        <v>249</v>
      </c>
      <c r="C38" s="336" t="s">
        <v>796</v>
      </c>
      <c r="D38" s="338" t="s">
        <v>0</v>
      </c>
      <c r="E38" s="338" t="s">
        <v>216</v>
      </c>
      <c r="F38" s="340" t="s">
        <v>247</v>
      </c>
      <c r="G38" s="215" t="s">
        <v>318</v>
      </c>
      <c r="H38" s="215" t="s">
        <v>694</v>
      </c>
      <c r="I38" s="305" t="s">
        <v>694</v>
      </c>
      <c r="J38" s="215" t="s">
        <v>694</v>
      </c>
      <c r="K38" s="305" t="s">
        <v>694</v>
      </c>
      <c r="L38" s="215" t="s">
        <v>694</v>
      </c>
      <c r="M38" s="305" t="s">
        <v>694</v>
      </c>
      <c r="N38" s="215" t="s">
        <v>694</v>
      </c>
      <c r="O38" s="305" t="s">
        <v>694</v>
      </c>
      <c r="P38" s="187">
        <v>200</v>
      </c>
      <c r="Q38" s="303">
        <f t="shared" ref="Q38" si="17">P38/P39</f>
        <v>0.5714285714285714</v>
      </c>
      <c r="R38" s="254"/>
    </row>
    <row r="39" spans="1:18" ht="35.25" customHeight="1" thickTop="1" thickBot="1" x14ac:dyDescent="0.25">
      <c r="A39" s="335"/>
      <c r="B39" s="325"/>
      <c r="C39" s="337"/>
      <c r="D39" s="339"/>
      <c r="E39" s="339"/>
      <c r="F39" s="341"/>
      <c r="G39" s="215" t="s">
        <v>319</v>
      </c>
      <c r="H39" s="215" t="s">
        <v>694</v>
      </c>
      <c r="I39" s="305"/>
      <c r="J39" s="215" t="s">
        <v>694</v>
      </c>
      <c r="K39" s="305"/>
      <c r="L39" s="215" t="s">
        <v>694</v>
      </c>
      <c r="M39" s="305"/>
      <c r="N39" s="215" t="s">
        <v>694</v>
      </c>
      <c r="O39" s="305"/>
      <c r="P39" s="187">
        <v>350</v>
      </c>
      <c r="Q39" s="304"/>
      <c r="R39" s="254"/>
    </row>
    <row r="40" spans="1:18" ht="3.75" customHeight="1" thickTop="1" thickBot="1" x14ac:dyDescent="0.25">
      <c r="G40" s="216"/>
      <c r="H40" s="185"/>
      <c r="I40" s="186"/>
      <c r="R40" s="254"/>
    </row>
    <row r="41" spans="1:18" ht="21" customHeight="1" thickTop="1" thickBot="1" x14ac:dyDescent="0.25">
      <c r="A41" s="314" t="s">
        <v>324</v>
      </c>
      <c r="B41" s="316" t="s">
        <v>250</v>
      </c>
      <c r="C41" s="318" t="s">
        <v>320</v>
      </c>
      <c r="D41" s="333" t="s">
        <v>0</v>
      </c>
      <c r="E41" s="333" t="s">
        <v>215</v>
      </c>
      <c r="F41" s="322" t="s">
        <v>321</v>
      </c>
      <c r="G41" s="215" t="s">
        <v>322</v>
      </c>
      <c r="H41" s="187">
        <f>+J41+L41+N41+P41</f>
        <v>126</v>
      </c>
      <c r="I41" s="305">
        <f t="shared" ref="I41:K41" si="18">H41/H42</f>
        <v>0.94029850746268662</v>
      </c>
      <c r="J41" s="187">
        <v>23</v>
      </c>
      <c r="K41" s="305">
        <f t="shared" si="18"/>
        <v>0.92</v>
      </c>
      <c r="L41" s="187">
        <v>87</v>
      </c>
      <c r="M41" s="305">
        <f t="shared" ref="M41" si="19">L41/L42</f>
        <v>0.93548387096774188</v>
      </c>
      <c r="N41" s="187">
        <v>16</v>
      </c>
      <c r="O41" s="305">
        <f t="shared" ref="O41" si="20">N41/N42</f>
        <v>1</v>
      </c>
      <c r="P41" s="187">
        <v>0</v>
      </c>
      <c r="Q41" s="305">
        <v>0</v>
      </c>
      <c r="R41" s="254"/>
    </row>
    <row r="42" spans="1:18" ht="21" customHeight="1" thickTop="1" thickBot="1" x14ac:dyDescent="0.25">
      <c r="A42" s="315"/>
      <c r="B42" s="317"/>
      <c r="C42" s="319"/>
      <c r="D42" s="334"/>
      <c r="E42" s="334"/>
      <c r="F42" s="323"/>
      <c r="G42" s="215" t="s">
        <v>323</v>
      </c>
      <c r="H42" s="187">
        <f>+J42+L42+N42+P42</f>
        <v>134</v>
      </c>
      <c r="I42" s="305"/>
      <c r="J42" s="187">
        <v>25</v>
      </c>
      <c r="K42" s="305"/>
      <c r="L42" s="187">
        <v>93</v>
      </c>
      <c r="M42" s="305"/>
      <c r="N42" s="187">
        <v>16</v>
      </c>
      <c r="O42" s="305"/>
      <c r="P42" s="187">
        <v>0</v>
      </c>
      <c r="Q42" s="305"/>
      <c r="R42" s="254"/>
    </row>
    <row r="43" spans="1:18" ht="6" customHeight="1" thickTop="1" thickBot="1" x14ac:dyDescent="0.25">
      <c r="G43" s="216"/>
      <c r="H43" s="185"/>
      <c r="I43" s="186"/>
      <c r="R43" s="254"/>
    </row>
    <row r="44" spans="1:18" ht="39" customHeight="1" thickTop="1" thickBot="1" x14ac:dyDescent="0.25">
      <c r="A44" s="314" t="s">
        <v>325</v>
      </c>
      <c r="B44" s="250" t="s">
        <v>251</v>
      </c>
      <c r="C44" s="251" t="s">
        <v>326</v>
      </c>
      <c r="D44" s="253" t="s">
        <v>0</v>
      </c>
      <c r="E44" s="253" t="s">
        <v>215</v>
      </c>
      <c r="F44" s="252" t="s">
        <v>253</v>
      </c>
      <c r="G44" s="215" t="s">
        <v>327</v>
      </c>
      <c r="H44" s="187">
        <v>3</v>
      </c>
      <c r="I44" s="249">
        <v>0</v>
      </c>
      <c r="J44" s="187">
        <v>0</v>
      </c>
      <c r="K44" s="249">
        <v>0</v>
      </c>
      <c r="L44" s="187">
        <v>0</v>
      </c>
      <c r="M44" s="249">
        <v>0</v>
      </c>
      <c r="N44" s="187">
        <v>0</v>
      </c>
      <c r="O44" s="249">
        <v>0</v>
      </c>
      <c r="P44" s="187">
        <v>3</v>
      </c>
      <c r="Q44" s="249">
        <v>1</v>
      </c>
      <c r="R44" s="254"/>
    </row>
    <row r="45" spans="1:18" ht="25.5" customHeight="1" thickTop="1" thickBot="1" x14ac:dyDescent="0.25">
      <c r="A45" s="315"/>
      <c r="B45" s="250" t="s">
        <v>252</v>
      </c>
      <c r="C45" s="251" t="s">
        <v>290</v>
      </c>
      <c r="D45" s="253" t="s">
        <v>2</v>
      </c>
      <c r="E45" s="253" t="s">
        <v>216</v>
      </c>
      <c r="F45" s="251" t="s">
        <v>253</v>
      </c>
      <c r="G45" s="215" t="s">
        <v>290</v>
      </c>
      <c r="H45" s="187">
        <v>0</v>
      </c>
      <c r="I45" s="187">
        <f>H45</f>
        <v>0</v>
      </c>
      <c r="J45" s="187"/>
      <c r="K45" s="187">
        <f>J45</f>
        <v>0</v>
      </c>
      <c r="L45" s="187"/>
      <c r="M45" s="187">
        <f>L45</f>
        <v>0</v>
      </c>
      <c r="N45" s="187"/>
      <c r="O45" s="187">
        <f>N45</f>
        <v>0</v>
      </c>
      <c r="P45" s="187"/>
      <c r="Q45" s="187">
        <f>P45</f>
        <v>0</v>
      </c>
      <c r="R45" s="254"/>
    </row>
    <row r="46" spans="1:18" ht="6.75" customHeight="1" thickTop="1" thickBot="1" x14ac:dyDescent="0.25">
      <c r="G46" s="216"/>
      <c r="H46" s="185"/>
      <c r="I46" s="186"/>
      <c r="R46" s="254"/>
    </row>
    <row r="47" spans="1:18" ht="40.5" customHeight="1" thickTop="1" thickBot="1" x14ac:dyDescent="0.25">
      <c r="A47" s="315" t="s">
        <v>223</v>
      </c>
      <c r="B47" s="190" t="s">
        <v>254</v>
      </c>
      <c r="C47" s="192" t="s">
        <v>217</v>
      </c>
      <c r="D47" s="191" t="s">
        <v>2</v>
      </c>
      <c r="E47" s="191" t="s">
        <v>215</v>
      </c>
      <c r="F47" s="283" t="s">
        <v>241</v>
      </c>
      <c r="G47" s="215" t="s">
        <v>217</v>
      </c>
      <c r="H47" s="187">
        <v>0</v>
      </c>
      <c r="I47" s="187">
        <f t="shared" ref="I47:K48" si="21">H47</f>
        <v>0</v>
      </c>
      <c r="J47" s="187">
        <v>0</v>
      </c>
      <c r="K47" s="187">
        <f t="shared" si="21"/>
        <v>0</v>
      </c>
      <c r="L47" s="187">
        <v>0</v>
      </c>
      <c r="M47" s="187">
        <f t="shared" ref="M47:M48" si="22">L47</f>
        <v>0</v>
      </c>
      <c r="N47" s="187">
        <v>0</v>
      </c>
      <c r="O47" s="187">
        <f t="shared" ref="O47:O48" si="23">N47</f>
        <v>0</v>
      </c>
      <c r="P47" s="187">
        <v>1</v>
      </c>
      <c r="Q47" s="187">
        <f t="shared" ref="Q47:Q48" si="24">P47</f>
        <v>1</v>
      </c>
      <c r="R47" s="254"/>
    </row>
    <row r="48" spans="1:18" ht="47.25" customHeight="1" thickTop="1" thickBot="1" x14ac:dyDescent="0.25">
      <c r="A48" s="315"/>
      <c r="B48" s="193" t="s">
        <v>255</v>
      </c>
      <c r="C48" s="194" t="s">
        <v>256</v>
      </c>
      <c r="D48" s="195" t="s">
        <v>2</v>
      </c>
      <c r="E48" s="195" t="s">
        <v>215</v>
      </c>
      <c r="F48" s="284" t="s">
        <v>241</v>
      </c>
      <c r="G48" s="215" t="s">
        <v>256</v>
      </c>
      <c r="H48" s="187">
        <v>0</v>
      </c>
      <c r="I48" s="187">
        <f t="shared" si="21"/>
        <v>0</v>
      </c>
      <c r="J48" s="187">
        <v>0</v>
      </c>
      <c r="K48" s="187">
        <f t="shared" si="21"/>
        <v>0</v>
      </c>
      <c r="L48" s="187">
        <v>0</v>
      </c>
      <c r="M48" s="187">
        <f t="shared" si="22"/>
        <v>0</v>
      </c>
      <c r="N48" s="187">
        <v>0</v>
      </c>
      <c r="O48" s="187">
        <f t="shared" si="23"/>
        <v>0</v>
      </c>
      <c r="P48" s="187">
        <v>0</v>
      </c>
      <c r="Q48" s="187">
        <f t="shared" si="24"/>
        <v>0</v>
      </c>
      <c r="R48" s="254"/>
    </row>
    <row r="49" spans="1:18" ht="6.75" customHeight="1" thickTop="1" thickBot="1" x14ac:dyDescent="0.25">
      <c r="G49" s="216"/>
      <c r="H49" s="185"/>
      <c r="I49" s="186"/>
      <c r="R49" s="254"/>
    </row>
    <row r="50" spans="1:18" ht="21" customHeight="1" thickTop="1" thickBot="1" x14ac:dyDescent="0.25">
      <c r="A50" s="314" t="s">
        <v>328</v>
      </c>
      <c r="B50" s="316" t="s">
        <v>257</v>
      </c>
      <c r="C50" s="318" t="s">
        <v>258</v>
      </c>
      <c r="D50" s="320" t="s">
        <v>0</v>
      </c>
      <c r="E50" s="320" t="s">
        <v>215</v>
      </c>
      <c r="F50" s="322" t="s">
        <v>263</v>
      </c>
      <c r="G50" s="215" t="s">
        <v>329</v>
      </c>
      <c r="H50" s="187">
        <v>4</v>
      </c>
      <c r="I50" s="299">
        <f t="shared" ref="I50:Q54" si="25">H50/H51</f>
        <v>1</v>
      </c>
      <c r="J50" s="187">
        <v>4</v>
      </c>
      <c r="K50" s="299">
        <f t="shared" si="25"/>
        <v>1</v>
      </c>
      <c r="L50" s="187">
        <v>4</v>
      </c>
      <c r="M50" s="299">
        <f t="shared" si="25"/>
        <v>1</v>
      </c>
      <c r="N50" s="187">
        <v>4</v>
      </c>
      <c r="O50" s="299">
        <f t="shared" si="25"/>
        <v>1</v>
      </c>
      <c r="P50" s="187">
        <v>4</v>
      </c>
      <c r="Q50" s="299">
        <f t="shared" si="25"/>
        <v>1</v>
      </c>
      <c r="R50" s="254"/>
    </row>
    <row r="51" spans="1:18" ht="21" customHeight="1" thickTop="1" thickBot="1" x14ac:dyDescent="0.25">
      <c r="A51" s="315"/>
      <c r="B51" s="317"/>
      <c r="C51" s="319"/>
      <c r="D51" s="321"/>
      <c r="E51" s="321"/>
      <c r="F51" s="323"/>
      <c r="G51" s="215" t="s">
        <v>330</v>
      </c>
      <c r="H51" s="187">
        <v>4</v>
      </c>
      <c r="I51" s="299"/>
      <c r="J51" s="187">
        <v>4</v>
      </c>
      <c r="K51" s="299"/>
      <c r="L51" s="187">
        <v>4</v>
      </c>
      <c r="M51" s="299"/>
      <c r="N51" s="187">
        <v>4</v>
      </c>
      <c r="O51" s="299"/>
      <c r="P51" s="187">
        <v>4</v>
      </c>
      <c r="Q51" s="299"/>
      <c r="R51" s="254"/>
    </row>
    <row r="52" spans="1:18" ht="21" customHeight="1" thickTop="1" thickBot="1" x14ac:dyDescent="0.25">
      <c r="A52" s="315"/>
      <c r="B52" s="324" t="s">
        <v>259</v>
      </c>
      <c r="C52" s="326" t="s">
        <v>260</v>
      </c>
      <c r="D52" s="328" t="s">
        <v>0</v>
      </c>
      <c r="E52" s="328" t="s">
        <v>215</v>
      </c>
      <c r="F52" s="326" t="s">
        <v>263</v>
      </c>
      <c r="G52" s="215" t="s">
        <v>331</v>
      </c>
      <c r="H52" s="189">
        <v>1</v>
      </c>
      <c r="I52" s="299">
        <f t="shared" si="25"/>
        <v>1</v>
      </c>
      <c r="J52" s="187">
        <v>5</v>
      </c>
      <c r="K52" s="299">
        <f t="shared" si="25"/>
        <v>1</v>
      </c>
      <c r="L52" s="187">
        <v>12</v>
      </c>
      <c r="M52" s="299">
        <f t="shared" si="25"/>
        <v>1</v>
      </c>
      <c r="N52" s="187">
        <v>14</v>
      </c>
      <c r="O52" s="299">
        <f t="shared" si="25"/>
        <v>1</v>
      </c>
      <c r="P52" s="187">
        <v>15</v>
      </c>
      <c r="Q52" s="299">
        <f t="shared" si="25"/>
        <v>1</v>
      </c>
      <c r="R52" s="254"/>
    </row>
    <row r="53" spans="1:18" ht="21" customHeight="1" thickTop="1" thickBot="1" x14ac:dyDescent="0.25">
      <c r="A53" s="315"/>
      <c r="B53" s="325"/>
      <c r="C53" s="327"/>
      <c r="D53" s="329"/>
      <c r="E53" s="329"/>
      <c r="F53" s="327"/>
      <c r="G53" s="215" t="s">
        <v>332</v>
      </c>
      <c r="H53" s="189">
        <v>1</v>
      </c>
      <c r="I53" s="299"/>
      <c r="J53" s="187">
        <v>5</v>
      </c>
      <c r="K53" s="299"/>
      <c r="L53" s="187">
        <v>12</v>
      </c>
      <c r="M53" s="299"/>
      <c r="N53" s="187">
        <v>14</v>
      </c>
      <c r="O53" s="299"/>
      <c r="P53" s="187">
        <v>15</v>
      </c>
      <c r="Q53" s="299"/>
      <c r="R53" s="254"/>
    </row>
    <row r="54" spans="1:18" ht="21" customHeight="1" thickTop="1" thickBot="1" x14ac:dyDescent="0.25">
      <c r="A54" s="315"/>
      <c r="B54" s="316" t="s">
        <v>261</v>
      </c>
      <c r="C54" s="318" t="s">
        <v>262</v>
      </c>
      <c r="D54" s="320" t="s">
        <v>0</v>
      </c>
      <c r="E54" s="320" t="s">
        <v>215</v>
      </c>
      <c r="F54" s="322" t="s">
        <v>263</v>
      </c>
      <c r="G54" s="215" t="s">
        <v>333</v>
      </c>
      <c r="H54" s="187">
        <v>1565</v>
      </c>
      <c r="I54" s="299">
        <f t="shared" si="25"/>
        <v>1</v>
      </c>
      <c r="J54" s="187">
        <v>698</v>
      </c>
      <c r="K54" s="299">
        <f t="shared" si="25"/>
        <v>1</v>
      </c>
      <c r="L54" s="187">
        <v>323</v>
      </c>
      <c r="M54" s="299">
        <f t="shared" si="25"/>
        <v>1</v>
      </c>
      <c r="N54" s="187">
        <v>480</v>
      </c>
      <c r="O54" s="299">
        <f t="shared" si="25"/>
        <v>1</v>
      </c>
      <c r="P54" s="187">
        <v>1788</v>
      </c>
      <c r="Q54" s="299">
        <f>P54/P55</f>
        <v>1</v>
      </c>
      <c r="R54" s="254"/>
    </row>
    <row r="55" spans="1:18" ht="21" customHeight="1" thickTop="1" thickBot="1" x14ac:dyDescent="0.25">
      <c r="A55" s="315"/>
      <c r="B55" s="317"/>
      <c r="C55" s="319"/>
      <c r="D55" s="321"/>
      <c r="E55" s="321"/>
      <c r="F55" s="323"/>
      <c r="G55" s="215" t="s">
        <v>334</v>
      </c>
      <c r="H55" s="187">
        <v>1565</v>
      </c>
      <c r="I55" s="299"/>
      <c r="J55" s="187">
        <v>698</v>
      </c>
      <c r="K55" s="299"/>
      <c r="L55" s="187">
        <v>323</v>
      </c>
      <c r="M55" s="299"/>
      <c r="N55" s="187">
        <v>480</v>
      </c>
      <c r="O55" s="299"/>
      <c r="P55" s="187">
        <v>1788</v>
      </c>
      <c r="Q55" s="299"/>
      <c r="R55" s="254"/>
    </row>
    <row r="56" spans="1:18" ht="5.25" customHeight="1" thickTop="1" thickBot="1" x14ac:dyDescent="0.25">
      <c r="G56" s="216"/>
      <c r="H56" s="185"/>
      <c r="I56" s="186"/>
      <c r="R56" s="254"/>
    </row>
    <row r="57" spans="1:18" ht="21" customHeight="1" thickTop="1" thickBot="1" x14ac:dyDescent="0.25">
      <c r="A57" s="314" t="s">
        <v>224</v>
      </c>
      <c r="B57" s="316" t="s">
        <v>267</v>
      </c>
      <c r="C57" s="318" t="s">
        <v>264</v>
      </c>
      <c r="D57" s="320" t="s">
        <v>0</v>
      </c>
      <c r="E57" s="320" t="s">
        <v>215</v>
      </c>
      <c r="F57" s="322" t="s">
        <v>270</v>
      </c>
      <c r="G57" s="215" t="s">
        <v>335</v>
      </c>
      <c r="H57" s="187"/>
      <c r="I57" s="300"/>
      <c r="J57" s="187"/>
      <c r="K57" s="300">
        <v>1</v>
      </c>
      <c r="L57" s="187"/>
      <c r="M57" s="300">
        <v>1</v>
      </c>
      <c r="N57" s="187"/>
      <c r="O57" s="300">
        <v>1</v>
      </c>
      <c r="P57" s="187"/>
      <c r="Q57" s="300">
        <v>1</v>
      </c>
      <c r="R57" s="254"/>
    </row>
    <row r="58" spans="1:18" ht="21" customHeight="1" thickTop="1" thickBot="1" x14ac:dyDescent="0.25">
      <c r="A58" s="315"/>
      <c r="B58" s="317"/>
      <c r="C58" s="319"/>
      <c r="D58" s="321"/>
      <c r="E58" s="321"/>
      <c r="F58" s="323"/>
      <c r="G58" s="215" t="s">
        <v>337</v>
      </c>
      <c r="H58" s="187"/>
      <c r="I58" s="299"/>
      <c r="J58" s="187"/>
      <c r="K58" s="299"/>
      <c r="L58" s="187"/>
      <c r="M58" s="299"/>
      <c r="N58" s="187"/>
      <c r="O58" s="299"/>
      <c r="P58" s="187"/>
      <c r="Q58" s="299"/>
      <c r="R58" s="254"/>
    </row>
    <row r="59" spans="1:18" ht="21" customHeight="1" thickTop="1" thickBot="1" x14ac:dyDescent="0.25">
      <c r="A59" s="315"/>
      <c r="B59" s="324" t="s">
        <v>268</v>
      </c>
      <c r="C59" s="326" t="s">
        <v>265</v>
      </c>
      <c r="D59" s="328" t="s">
        <v>0</v>
      </c>
      <c r="E59" s="328" t="s">
        <v>215</v>
      </c>
      <c r="F59" s="326" t="s">
        <v>270</v>
      </c>
      <c r="G59" s="215" t="s">
        <v>336</v>
      </c>
      <c r="H59" s="187"/>
      <c r="I59" s="300"/>
      <c r="J59" s="187"/>
      <c r="K59" s="300" t="s">
        <v>752</v>
      </c>
      <c r="L59" s="187"/>
      <c r="M59" s="299">
        <v>0.94</v>
      </c>
      <c r="N59" s="187"/>
      <c r="O59" s="300" t="s">
        <v>752</v>
      </c>
      <c r="P59" s="187"/>
      <c r="Q59" s="299">
        <v>0.97</v>
      </c>
      <c r="R59" s="254"/>
    </row>
    <row r="60" spans="1:18" ht="21" customHeight="1" thickTop="1" thickBot="1" x14ac:dyDescent="0.25">
      <c r="A60" s="315"/>
      <c r="B60" s="325"/>
      <c r="C60" s="327"/>
      <c r="D60" s="329"/>
      <c r="E60" s="329"/>
      <c r="F60" s="327"/>
      <c r="G60" s="215" t="s">
        <v>337</v>
      </c>
      <c r="H60" s="187"/>
      <c r="I60" s="299"/>
      <c r="J60" s="187"/>
      <c r="K60" s="299"/>
      <c r="L60" s="187"/>
      <c r="M60" s="299"/>
      <c r="N60" s="187"/>
      <c r="O60" s="299"/>
      <c r="P60" s="187"/>
      <c r="Q60" s="299"/>
      <c r="R60" s="254"/>
    </row>
    <row r="61" spans="1:18" ht="47.25" customHeight="1" thickTop="1" thickBot="1" x14ac:dyDescent="0.25">
      <c r="A61" s="315"/>
      <c r="B61" s="193" t="s">
        <v>269</v>
      </c>
      <c r="C61" s="196" t="s">
        <v>266</v>
      </c>
      <c r="D61" s="195" t="s">
        <v>226</v>
      </c>
      <c r="E61" s="195" t="s">
        <v>215</v>
      </c>
      <c r="F61" s="194" t="s">
        <v>270</v>
      </c>
      <c r="G61" s="215" t="s">
        <v>266</v>
      </c>
      <c r="H61" s="187"/>
      <c r="I61" s="242"/>
      <c r="J61" s="187"/>
      <c r="K61" s="242" t="s">
        <v>749</v>
      </c>
      <c r="L61" s="187"/>
      <c r="M61" s="242" t="s">
        <v>750</v>
      </c>
      <c r="N61" s="187"/>
      <c r="O61" s="242" t="s">
        <v>751</v>
      </c>
      <c r="P61" s="187"/>
      <c r="Q61" s="242" t="s">
        <v>750</v>
      </c>
      <c r="R61" s="254"/>
    </row>
    <row r="62" spans="1:18" ht="21" customHeight="1" thickTop="1" x14ac:dyDescent="0.2">
      <c r="H62" s="185"/>
      <c r="I62" s="186"/>
    </row>
    <row r="63" spans="1:18" ht="21" customHeight="1" x14ac:dyDescent="0.2">
      <c r="H63" s="185"/>
      <c r="I63" s="186"/>
    </row>
    <row r="64" spans="1:18" ht="21" customHeight="1" x14ac:dyDescent="0.2">
      <c r="H64" s="185"/>
      <c r="I64" s="186"/>
    </row>
    <row r="65" spans="8:9" ht="21" customHeight="1" x14ac:dyDescent="0.2">
      <c r="H65" s="185"/>
      <c r="I65" s="186"/>
    </row>
    <row r="66" spans="8:9" ht="21" customHeight="1" x14ac:dyDescent="0.2">
      <c r="H66" s="185"/>
      <c r="I66" s="186"/>
    </row>
    <row r="67" spans="8:9" ht="21" customHeight="1" x14ac:dyDescent="0.2">
      <c r="H67" s="185"/>
      <c r="I67" s="186"/>
    </row>
  </sheetData>
  <autoFilter ref="A5:S5"/>
  <mergeCells count="217">
    <mergeCell ref="K57:K58"/>
    <mergeCell ref="M57:M58"/>
    <mergeCell ref="O57:O58"/>
    <mergeCell ref="Q57:Q58"/>
    <mergeCell ref="K59:K60"/>
    <mergeCell ref="M59:M60"/>
    <mergeCell ref="O59:O60"/>
    <mergeCell ref="Q59:Q60"/>
    <mergeCell ref="K41:K42"/>
    <mergeCell ref="M41:M42"/>
    <mergeCell ref="O41:O42"/>
    <mergeCell ref="Q41:Q42"/>
    <mergeCell ref="Q50:Q51"/>
    <mergeCell ref="K52:K53"/>
    <mergeCell ref="M52:M53"/>
    <mergeCell ref="O52:O53"/>
    <mergeCell ref="Q52:Q53"/>
    <mergeCell ref="R20:S24"/>
    <mergeCell ref="D7:D8"/>
    <mergeCell ref="B59:B60"/>
    <mergeCell ref="C59:C60"/>
    <mergeCell ref="D59:D60"/>
    <mergeCell ref="E59:E60"/>
    <mergeCell ref="F59:F60"/>
    <mergeCell ref="B57:B58"/>
    <mergeCell ref="C57:C58"/>
    <mergeCell ref="D57:D58"/>
    <mergeCell ref="E57:E58"/>
    <mergeCell ref="F57:F58"/>
    <mergeCell ref="O16:O18"/>
    <mergeCell ref="Q13:Q14"/>
    <mergeCell ref="A7:A14"/>
    <mergeCell ref="B13:B14"/>
    <mergeCell ref="C13:C14"/>
    <mergeCell ref="D13:D14"/>
    <mergeCell ref="E13:E14"/>
    <mergeCell ref="F13:F14"/>
    <mergeCell ref="E7:E8"/>
    <mergeCell ref="F7:F8"/>
    <mergeCell ref="M7:M8"/>
    <mergeCell ref="O7:O8"/>
    <mergeCell ref="B9:B10"/>
    <mergeCell ref="C9:C10"/>
    <mergeCell ref="D9:D10"/>
    <mergeCell ref="E9:E10"/>
    <mergeCell ref="F9:F10"/>
    <mergeCell ref="B11:B12"/>
    <mergeCell ref="C11:C12"/>
    <mergeCell ref="D11:D12"/>
    <mergeCell ref="E11:E12"/>
    <mergeCell ref="F11:F12"/>
    <mergeCell ref="B7:B8"/>
    <mergeCell ref="C7:C8"/>
    <mergeCell ref="F16:F18"/>
    <mergeCell ref="K13:K14"/>
    <mergeCell ref="A16:A18"/>
    <mergeCell ref="B16:B18"/>
    <mergeCell ref="C16:C18"/>
    <mergeCell ref="D16:D18"/>
    <mergeCell ref="E16:E18"/>
    <mergeCell ref="K16:K18"/>
    <mergeCell ref="M16:M18"/>
    <mergeCell ref="C25:C26"/>
    <mergeCell ref="D25:D26"/>
    <mergeCell ref="E25:E26"/>
    <mergeCell ref="F25:F26"/>
    <mergeCell ref="M20:M22"/>
    <mergeCell ref="O20:O22"/>
    <mergeCell ref="Q20:Q22"/>
    <mergeCell ref="I20:I22"/>
    <mergeCell ref="I23:I24"/>
    <mergeCell ref="I25:I26"/>
    <mergeCell ref="D31:D32"/>
    <mergeCell ref="E31:E32"/>
    <mergeCell ref="F31:F32"/>
    <mergeCell ref="B20:B22"/>
    <mergeCell ref="C20:C22"/>
    <mergeCell ref="D20:D22"/>
    <mergeCell ref="E20:E22"/>
    <mergeCell ref="F20:F22"/>
    <mergeCell ref="B23:B24"/>
    <mergeCell ref="C23:C24"/>
    <mergeCell ref="D23:D24"/>
    <mergeCell ref="E23:E24"/>
    <mergeCell ref="F23:F24"/>
    <mergeCell ref="B27:B28"/>
    <mergeCell ref="C27:C28"/>
    <mergeCell ref="D27:D28"/>
    <mergeCell ref="E27:E28"/>
    <mergeCell ref="F27:F28"/>
    <mergeCell ref="B29:B30"/>
    <mergeCell ref="C29:C30"/>
    <mergeCell ref="D29:D30"/>
    <mergeCell ref="E29:E30"/>
    <mergeCell ref="F29:F30"/>
    <mergeCell ref="B25:B26"/>
    <mergeCell ref="A20:A32"/>
    <mergeCell ref="K23:K24"/>
    <mergeCell ref="M23:M24"/>
    <mergeCell ref="O23:O24"/>
    <mergeCell ref="Q23:Q24"/>
    <mergeCell ref="K25:K26"/>
    <mergeCell ref="M25:M26"/>
    <mergeCell ref="O25:O26"/>
    <mergeCell ref="Q25:Q26"/>
    <mergeCell ref="K27:K28"/>
    <mergeCell ref="M27:M28"/>
    <mergeCell ref="O27:O28"/>
    <mergeCell ref="Q27:Q28"/>
    <mergeCell ref="K29:K30"/>
    <mergeCell ref="M29:M30"/>
    <mergeCell ref="O29:O30"/>
    <mergeCell ref="Q29:Q30"/>
    <mergeCell ref="K31:K32"/>
    <mergeCell ref="M31:M32"/>
    <mergeCell ref="O31:O32"/>
    <mergeCell ref="Q31:Q32"/>
    <mergeCell ref="K20:K22"/>
    <mergeCell ref="B31:B32"/>
    <mergeCell ref="C31:C32"/>
    <mergeCell ref="M34:M35"/>
    <mergeCell ref="O34:O35"/>
    <mergeCell ref="Q34:Q35"/>
    <mergeCell ref="K36:K37"/>
    <mergeCell ref="M36:M37"/>
    <mergeCell ref="O36:O37"/>
    <mergeCell ref="Q36:Q37"/>
    <mergeCell ref="K38:K39"/>
    <mergeCell ref="M38:M39"/>
    <mergeCell ref="O38:O39"/>
    <mergeCell ref="Q38:Q39"/>
    <mergeCell ref="A44:A45"/>
    <mergeCell ref="B41:B42"/>
    <mergeCell ref="C41:C42"/>
    <mergeCell ref="D41:D42"/>
    <mergeCell ref="E41:E42"/>
    <mergeCell ref="F41:F42"/>
    <mergeCell ref="A41:A42"/>
    <mergeCell ref="A34:A39"/>
    <mergeCell ref="K34:K35"/>
    <mergeCell ref="B36:B37"/>
    <mergeCell ref="C36:C37"/>
    <mergeCell ref="D36:D37"/>
    <mergeCell ref="E36:E37"/>
    <mergeCell ref="F36:F37"/>
    <mergeCell ref="B38:B39"/>
    <mergeCell ref="C38:C39"/>
    <mergeCell ref="D38:D39"/>
    <mergeCell ref="E38:E39"/>
    <mergeCell ref="F38:F39"/>
    <mergeCell ref="B34:B35"/>
    <mergeCell ref="C34:C35"/>
    <mergeCell ref="D34:D35"/>
    <mergeCell ref="E34:E35"/>
    <mergeCell ref="F34:F35"/>
    <mergeCell ref="A47:A48"/>
    <mergeCell ref="A57:A61"/>
    <mergeCell ref="K54:K55"/>
    <mergeCell ref="M54:M55"/>
    <mergeCell ref="O54:O55"/>
    <mergeCell ref="Q54:Q55"/>
    <mergeCell ref="B54:B55"/>
    <mergeCell ref="C54:C55"/>
    <mergeCell ref="D54:D55"/>
    <mergeCell ref="E54:E55"/>
    <mergeCell ref="F54:F55"/>
    <mergeCell ref="A50:A55"/>
    <mergeCell ref="B50:B51"/>
    <mergeCell ref="C50:C51"/>
    <mergeCell ref="D50:D51"/>
    <mergeCell ref="E50:E51"/>
    <mergeCell ref="F50:F51"/>
    <mergeCell ref="B52:B53"/>
    <mergeCell ref="C52:C53"/>
    <mergeCell ref="D52:D53"/>
    <mergeCell ref="E52:E53"/>
    <mergeCell ref="F52:F53"/>
    <mergeCell ref="K50:K51"/>
    <mergeCell ref="M50:M51"/>
    <mergeCell ref="O50:O51"/>
    <mergeCell ref="J3:Q3"/>
    <mergeCell ref="H4:I4"/>
    <mergeCell ref="I7:I8"/>
    <mergeCell ref="I9:I10"/>
    <mergeCell ref="I11:I12"/>
    <mergeCell ref="I13:I14"/>
    <mergeCell ref="I16:I18"/>
    <mergeCell ref="K9:K10"/>
    <mergeCell ref="M9:M10"/>
    <mergeCell ref="O9:O10"/>
    <mergeCell ref="Q9:Q10"/>
    <mergeCell ref="K11:K12"/>
    <mergeCell ref="M11:M12"/>
    <mergeCell ref="O11:O12"/>
    <mergeCell ref="Q11:Q12"/>
    <mergeCell ref="K7:K8"/>
    <mergeCell ref="J4:K4"/>
    <mergeCell ref="L4:M4"/>
    <mergeCell ref="N4:O4"/>
    <mergeCell ref="P4:Q4"/>
    <mergeCell ref="Q7:Q8"/>
    <mergeCell ref="M13:M14"/>
    <mergeCell ref="O13:O14"/>
    <mergeCell ref="Q16:Q18"/>
    <mergeCell ref="I54:I55"/>
    <mergeCell ref="I57:I58"/>
    <mergeCell ref="I59:I60"/>
    <mergeCell ref="H3:I3"/>
    <mergeCell ref="I27:I28"/>
    <mergeCell ref="I29:I30"/>
    <mergeCell ref="I31:I32"/>
    <mergeCell ref="I34:I35"/>
    <mergeCell ref="I36:I37"/>
    <mergeCell ref="I38:I39"/>
    <mergeCell ref="I41:I42"/>
    <mergeCell ref="I50:I51"/>
    <mergeCell ref="I52:I5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4"/>
  <sheetViews>
    <sheetView showGridLines="0" tabSelected="1" topLeftCell="D1" zoomScale="80" zoomScaleNormal="80" zoomScaleSheetLayoutView="115" workbookViewId="0">
      <pane xSplit="4" ySplit="5" topLeftCell="H6" activePane="bottomRight" state="frozen"/>
      <selection activeCell="D1" sqref="D1"/>
      <selection pane="topRight" activeCell="H1" sqref="H1"/>
      <selection pane="bottomLeft" activeCell="D6" sqref="D6"/>
      <selection pane="bottomRight" activeCell="J15" sqref="J15"/>
    </sheetView>
  </sheetViews>
  <sheetFormatPr baseColWidth="10" defaultRowHeight="10.5" customHeight="1" x14ac:dyDescent="0.2"/>
  <cols>
    <col min="1" max="1" width="13.85546875" style="224" customWidth="1"/>
    <col min="2" max="2" width="3.42578125" style="222" hidden="1" customWidth="1"/>
    <col min="3" max="3" width="12.140625" style="223" customWidth="1"/>
    <col min="4" max="4" width="13.5703125" style="223" customWidth="1"/>
    <col min="5" max="5" width="40.5703125" style="239" customWidth="1"/>
    <col min="6" max="6" width="40.5703125" style="222" customWidth="1"/>
    <col min="7" max="7" width="21.5703125" style="224" customWidth="1"/>
    <col min="8" max="9" width="11" style="225" customWidth="1"/>
    <col min="10" max="11" width="17.7109375" style="226" customWidth="1"/>
    <col min="12" max="12" width="36.140625" style="227" customWidth="1"/>
    <col min="13" max="13" width="23.5703125" style="227" customWidth="1"/>
    <col min="14" max="30" width="11.42578125" style="227"/>
    <col min="31" max="16384" width="11.42578125" style="222"/>
  </cols>
  <sheetData>
    <row r="1" spans="1:13" ht="10.5" customHeight="1" x14ac:dyDescent="0.2">
      <c r="A1" s="211" t="s">
        <v>689</v>
      </c>
    </row>
    <row r="2" spans="1:13" s="227" customFormat="1" ht="10.5" customHeight="1" x14ac:dyDescent="0.2">
      <c r="A2" s="240"/>
      <c r="B2" s="229"/>
      <c r="C2" s="230"/>
      <c r="D2" s="230"/>
      <c r="E2" s="237"/>
      <c r="F2" s="229"/>
      <c r="G2" s="228"/>
      <c r="H2" s="231"/>
      <c r="I2" s="231"/>
      <c r="J2" s="232"/>
      <c r="K2" s="232"/>
    </row>
    <row r="3" spans="1:13" s="233" customFormat="1" ht="10.5" customHeight="1" x14ac:dyDescent="0.2">
      <c r="A3" s="358" t="s">
        <v>358</v>
      </c>
      <c r="B3" s="358" t="s">
        <v>355</v>
      </c>
      <c r="C3" s="358" t="s">
        <v>359</v>
      </c>
      <c r="D3" s="358" t="s">
        <v>393</v>
      </c>
      <c r="E3" s="358" t="s">
        <v>686</v>
      </c>
      <c r="F3" s="358" t="s">
        <v>687</v>
      </c>
      <c r="G3" s="359" t="s">
        <v>356</v>
      </c>
      <c r="H3" s="356" t="s">
        <v>357</v>
      </c>
      <c r="I3" s="356"/>
      <c r="J3" s="256" t="s">
        <v>395</v>
      </c>
      <c r="K3" s="256" t="s">
        <v>396</v>
      </c>
      <c r="L3" s="256" t="s">
        <v>394</v>
      </c>
    </row>
    <row r="4" spans="1:13" s="233" customFormat="1" ht="10.5" customHeight="1" x14ac:dyDescent="0.2">
      <c r="A4" s="358"/>
      <c r="B4" s="358"/>
      <c r="C4" s="358"/>
      <c r="D4" s="358"/>
      <c r="E4" s="359"/>
      <c r="F4" s="359"/>
      <c r="G4" s="359"/>
      <c r="H4" s="257" t="s">
        <v>397</v>
      </c>
      <c r="I4" s="257" t="s">
        <v>398</v>
      </c>
      <c r="J4" s="256">
        <v>2016</v>
      </c>
      <c r="K4" s="256">
        <v>2016</v>
      </c>
      <c r="L4" s="256"/>
    </row>
    <row r="5" spans="1:13" s="233" customFormat="1" ht="10.5" customHeight="1" x14ac:dyDescent="0.2">
      <c r="A5" s="357" t="s">
        <v>688</v>
      </c>
      <c r="B5" s="357"/>
      <c r="C5" s="357"/>
      <c r="D5" s="357"/>
      <c r="E5" s="357"/>
      <c r="F5" s="357"/>
      <c r="G5" s="357"/>
      <c r="H5" s="357"/>
      <c r="I5" s="357"/>
      <c r="J5" s="357"/>
      <c r="K5" s="357"/>
      <c r="L5" s="357"/>
    </row>
    <row r="6" spans="1:13" s="227" customFormat="1" ht="112.5" x14ac:dyDescent="0.2">
      <c r="A6" s="349" t="s">
        <v>360</v>
      </c>
      <c r="B6" s="349" t="s">
        <v>361</v>
      </c>
      <c r="C6" s="350" t="s">
        <v>362</v>
      </c>
      <c r="D6" s="350" t="s">
        <v>343</v>
      </c>
      <c r="E6" s="349" t="s">
        <v>388</v>
      </c>
      <c r="F6" s="258" t="s">
        <v>419</v>
      </c>
      <c r="G6" s="401" t="s">
        <v>363</v>
      </c>
      <c r="H6" s="278">
        <v>42461</v>
      </c>
      <c r="I6" s="278">
        <v>42735</v>
      </c>
      <c r="J6" s="400">
        <v>1</v>
      </c>
      <c r="K6" s="400">
        <f>0.1/J6</f>
        <v>0.1</v>
      </c>
      <c r="L6" s="280" t="s">
        <v>798</v>
      </c>
    </row>
    <row r="7" spans="1:13" s="227" customFormat="1" ht="22.5" x14ac:dyDescent="0.2">
      <c r="A7" s="349"/>
      <c r="B7" s="349"/>
      <c r="C7" s="350"/>
      <c r="D7" s="350"/>
      <c r="E7" s="349"/>
      <c r="F7" s="258" t="s">
        <v>420</v>
      </c>
      <c r="G7" s="401"/>
      <c r="H7" s="278" t="s">
        <v>799</v>
      </c>
      <c r="I7" s="278">
        <v>43100</v>
      </c>
      <c r="J7" s="279" t="s">
        <v>694</v>
      </c>
      <c r="K7" s="279" t="s">
        <v>694</v>
      </c>
      <c r="L7" s="286" t="s">
        <v>716</v>
      </c>
    </row>
    <row r="8" spans="1:13" s="227" customFormat="1" ht="22.5" x14ac:dyDescent="0.2">
      <c r="A8" s="349"/>
      <c r="B8" s="349"/>
      <c r="C8" s="350"/>
      <c r="D8" s="350"/>
      <c r="E8" s="349"/>
      <c r="F8" s="258" t="s">
        <v>421</v>
      </c>
      <c r="G8" s="401"/>
      <c r="H8" s="278" t="s">
        <v>799</v>
      </c>
      <c r="I8" s="278">
        <v>43100</v>
      </c>
      <c r="J8" s="279" t="s">
        <v>694</v>
      </c>
      <c r="K8" s="279" t="s">
        <v>694</v>
      </c>
      <c r="L8" s="286" t="s">
        <v>716</v>
      </c>
    </row>
    <row r="9" spans="1:13" s="227" customFormat="1" ht="33.75" x14ac:dyDescent="0.2">
      <c r="A9" s="349"/>
      <c r="B9" s="258"/>
      <c r="C9" s="350"/>
      <c r="D9" s="350"/>
      <c r="E9" s="349" t="s">
        <v>389</v>
      </c>
      <c r="F9" s="258" t="s">
        <v>422</v>
      </c>
      <c r="G9" s="401" t="s">
        <v>800</v>
      </c>
      <c r="H9" s="278" t="s">
        <v>799</v>
      </c>
      <c r="I9" s="278" t="s">
        <v>799</v>
      </c>
      <c r="J9" s="279" t="s">
        <v>694</v>
      </c>
      <c r="K9" s="279" t="s">
        <v>694</v>
      </c>
      <c r="L9" s="286" t="s">
        <v>716</v>
      </c>
    </row>
    <row r="10" spans="1:13" s="227" customFormat="1" ht="45" x14ac:dyDescent="0.2">
      <c r="A10" s="349"/>
      <c r="B10" s="258"/>
      <c r="C10" s="350"/>
      <c r="D10" s="350"/>
      <c r="E10" s="349"/>
      <c r="F10" s="258" t="s">
        <v>423</v>
      </c>
      <c r="G10" s="401"/>
      <c r="H10" s="278" t="s">
        <v>799</v>
      </c>
      <c r="I10" s="278" t="s">
        <v>799</v>
      </c>
      <c r="J10" s="279" t="s">
        <v>694</v>
      </c>
      <c r="K10" s="279" t="s">
        <v>694</v>
      </c>
      <c r="L10" s="286" t="s">
        <v>716</v>
      </c>
    </row>
    <row r="11" spans="1:13" s="227" customFormat="1" ht="33.75" x14ac:dyDescent="0.2">
      <c r="A11" s="349"/>
      <c r="B11" s="258"/>
      <c r="C11" s="350"/>
      <c r="D11" s="350"/>
      <c r="E11" s="349"/>
      <c r="F11" s="258" t="s">
        <v>424</v>
      </c>
      <c r="G11" s="401"/>
      <c r="H11" s="278" t="s">
        <v>799</v>
      </c>
      <c r="I11" s="278" t="s">
        <v>799</v>
      </c>
      <c r="J11" s="279" t="s">
        <v>694</v>
      </c>
      <c r="K11" s="279" t="s">
        <v>694</v>
      </c>
      <c r="L11" s="286" t="s">
        <v>716</v>
      </c>
    </row>
    <row r="12" spans="1:13" s="227" customFormat="1" ht="11.25" x14ac:dyDescent="0.2">
      <c r="A12" s="349"/>
      <c r="B12" s="258"/>
      <c r="C12" s="350"/>
      <c r="D12" s="350"/>
      <c r="E12" s="349"/>
      <c r="F12" s="258" t="s">
        <v>425</v>
      </c>
      <c r="G12" s="401"/>
      <c r="H12" s="278" t="s">
        <v>799</v>
      </c>
      <c r="I12" s="278" t="s">
        <v>799</v>
      </c>
      <c r="J12" s="279" t="s">
        <v>694</v>
      </c>
      <c r="K12" s="279" t="s">
        <v>694</v>
      </c>
      <c r="L12" s="286" t="s">
        <v>716</v>
      </c>
    </row>
    <row r="13" spans="1:13" s="227" customFormat="1" ht="11.25" x14ac:dyDescent="0.2">
      <c r="A13" s="349"/>
      <c r="B13" s="258"/>
      <c r="C13" s="350"/>
      <c r="D13" s="350"/>
      <c r="E13" s="349"/>
      <c r="F13" s="258" t="s">
        <v>426</v>
      </c>
      <c r="G13" s="401"/>
      <c r="H13" s="278" t="s">
        <v>799</v>
      </c>
      <c r="I13" s="278" t="s">
        <v>799</v>
      </c>
      <c r="J13" s="279" t="s">
        <v>694</v>
      </c>
      <c r="K13" s="279" t="s">
        <v>694</v>
      </c>
      <c r="L13" s="286" t="s">
        <v>716</v>
      </c>
    </row>
    <row r="14" spans="1:13" s="227" customFormat="1" ht="59.25" customHeight="1" x14ac:dyDescent="0.2">
      <c r="A14" s="349"/>
      <c r="B14" s="258"/>
      <c r="C14" s="350"/>
      <c r="D14" s="350"/>
      <c r="E14" s="349" t="s">
        <v>390</v>
      </c>
      <c r="F14" s="258" t="s">
        <v>427</v>
      </c>
      <c r="G14" s="401" t="s">
        <v>363</v>
      </c>
      <c r="H14" s="278">
        <v>42461</v>
      </c>
      <c r="I14" s="278">
        <v>42735</v>
      </c>
      <c r="J14" s="281">
        <v>1</v>
      </c>
      <c r="K14" s="281">
        <v>1</v>
      </c>
      <c r="L14" s="282" t="s">
        <v>797</v>
      </c>
      <c r="M14" s="248"/>
    </row>
    <row r="15" spans="1:13" s="227" customFormat="1" ht="22.5" x14ac:dyDescent="0.2">
      <c r="A15" s="349"/>
      <c r="B15" s="258"/>
      <c r="C15" s="350"/>
      <c r="D15" s="350"/>
      <c r="E15" s="349"/>
      <c r="F15" s="258" t="s">
        <v>428</v>
      </c>
      <c r="G15" s="401"/>
      <c r="H15" s="273"/>
      <c r="I15" s="273"/>
      <c r="J15" s="274"/>
      <c r="K15" s="274"/>
      <c r="L15" s="275" t="s">
        <v>793</v>
      </c>
    </row>
    <row r="16" spans="1:13" s="227" customFormat="1" ht="11.25" x14ac:dyDescent="0.2">
      <c r="A16" s="349"/>
      <c r="B16" s="258"/>
      <c r="C16" s="350"/>
      <c r="D16" s="350"/>
      <c r="E16" s="349"/>
      <c r="F16" s="258" t="s">
        <v>429</v>
      </c>
      <c r="G16" s="401"/>
      <c r="H16" s="273"/>
      <c r="I16" s="273"/>
      <c r="J16" s="274"/>
      <c r="K16" s="274"/>
      <c r="L16" s="275" t="s">
        <v>793</v>
      </c>
    </row>
    <row r="17" spans="1:12" s="227" customFormat="1" ht="22.5" x14ac:dyDescent="0.2">
      <c r="A17" s="349"/>
      <c r="B17" s="258"/>
      <c r="C17" s="350"/>
      <c r="D17" s="350"/>
      <c r="E17" s="349" t="s">
        <v>391</v>
      </c>
      <c r="F17" s="258" t="s">
        <v>430</v>
      </c>
      <c r="G17" s="401"/>
      <c r="H17" s="273">
        <v>42522</v>
      </c>
      <c r="I17" s="273">
        <v>42735</v>
      </c>
      <c r="J17" s="274">
        <v>1</v>
      </c>
      <c r="K17" s="274">
        <v>1</v>
      </c>
      <c r="L17" s="275" t="s">
        <v>794</v>
      </c>
    </row>
    <row r="18" spans="1:12" s="227" customFormat="1" ht="11.25" x14ac:dyDescent="0.2">
      <c r="A18" s="349"/>
      <c r="B18" s="258"/>
      <c r="C18" s="350"/>
      <c r="D18" s="350"/>
      <c r="E18" s="349"/>
      <c r="F18" s="258" t="s">
        <v>431</v>
      </c>
      <c r="G18" s="401"/>
      <c r="H18" s="273"/>
      <c r="I18" s="273"/>
      <c r="J18" s="274"/>
      <c r="K18" s="274"/>
      <c r="L18" s="275" t="s">
        <v>793</v>
      </c>
    </row>
    <row r="19" spans="1:12" s="227" customFormat="1" ht="33.75" x14ac:dyDescent="0.2">
      <c r="A19" s="349"/>
      <c r="B19" s="258"/>
      <c r="C19" s="350"/>
      <c r="D19" s="350"/>
      <c r="E19" s="349"/>
      <c r="F19" s="258" t="s">
        <v>432</v>
      </c>
      <c r="G19" s="401"/>
      <c r="H19" s="273">
        <v>42522</v>
      </c>
      <c r="I19" s="273">
        <v>42735</v>
      </c>
      <c r="J19" s="274">
        <v>1</v>
      </c>
      <c r="K19" s="274">
        <v>1</v>
      </c>
      <c r="L19" s="275" t="s">
        <v>795</v>
      </c>
    </row>
    <row r="20" spans="1:12" s="227" customFormat="1" ht="22.5" x14ac:dyDescent="0.2">
      <c r="A20" s="349"/>
      <c r="B20" s="258"/>
      <c r="C20" s="350"/>
      <c r="D20" s="350"/>
      <c r="E20" s="349"/>
      <c r="F20" s="258" t="s">
        <v>433</v>
      </c>
      <c r="G20" s="401"/>
      <c r="H20" s="273"/>
      <c r="I20" s="273"/>
      <c r="J20" s="274"/>
      <c r="K20" s="274"/>
      <c r="L20" s="275" t="s">
        <v>793</v>
      </c>
    </row>
    <row r="21" spans="1:12" s="227" customFormat="1" ht="33.75" x14ac:dyDescent="0.2">
      <c r="A21" s="349"/>
      <c r="B21" s="258"/>
      <c r="C21" s="350"/>
      <c r="D21" s="350"/>
      <c r="E21" s="258" t="s">
        <v>392</v>
      </c>
      <c r="F21" s="258" t="s">
        <v>434</v>
      </c>
      <c r="G21" s="401"/>
      <c r="H21" s="273"/>
      <c r="I21" s="273"/>
      <c r="J21" s="274"/>
      <c r="K21" s="274"/>
      <c r="L21" s="275" t="s">
        <v>793</v>
      </c>
    </row>
    <row r="22" spans="1:12" s="227" customFormat="1" ht="33.75" x14ac:dyDescent="0.2">
      <c r="A22" s="349"/>
      <c r="B22" s="258"/>
      <c r="C22" s="350" t="s">
        <v>365</v>
      </c>
      <c r="D22" s="350" t="s">
        <v>342</v>
      </c>
      <c r="E22" s="349" t="s">
        <v>415</v>
      </c>
      <c r="F22" s="258" t="s">
        <v>399</v>
      </c>
      <c r="G22" s="350" t="s">
        <v>478</v>
      </c>
      <c r="H22" s="269" t="s">
        <v>694</v>
      </c>
      <c r="I22" s="269" t="s">
        <v>694</v>
      </c>
      <c r="J22" s="269" t="s">
        <v>694</v>
      </c>
      <c r="K22" s="269" t="s">
        <v>694</v>
      </c>
      <c r="L22" s="271" t="s">
        <v>716</v>
      </c>
    </row>
    <row r="23" spans="1:12" s="227" customFormat="1" ht="33.75" x14ac:dyDescent="0.2">
      <c r="A23" s="349"/>
      <c r="B23" s="258"/>
      <c r="C23" s="350"/>
      <c r="D23" s="350"/>
      <c r="E23" s="349"/>
      <c r="F23" s="258" t="s">
        <v>400</v>
      </c>
      <c r="G23" s="350"/>
      <c r="H23" s="269" t="s">
        <v>694</v>
      </c>
      <c r="I23" s="269" t="s">
        <v>694</v>
      </c>
      <c r="J23" s="269" t="s">
        <v>694</v>
      </c>
      <c r="K23" s="269" t="s">
        <v>694</v>
      </c>
      <c r="L23" s="271" t="s">
        <v>716</v>
      </c>
    </row>
    <row r="24" spans="1:12" s="227" customFormat="1" ht="22.5" x14ac:dyDescent="0.2">
      <c r="A24" s="349"/>
      <c r="B24" s="258"/>
      <c r="C24" s="350"/>
      <c r="D24" s="350"/>
      <c r="E24" s="349"/>
      <c r="F24" s="258" t="s">
        <v>401</v>
      </c>
      <c r="G24" s="350"/>
      <c r="H24" s="269" t="s">
        <v>694</v>
      </c>
      <c r="I24" s="269" t="s">
        <v>694</v>
      </c>
      <c r="J24" s="269" t="s">
        <v>694</v>
      </c>
      <c r="K24" s="269" t="s">
        <v>694</v>
      </c>
      <c r="L24" s="271" t="s">
        <v>716</v>
      </c>
    </row>
    <row r="25" spans="1:12" s="227" customFormat="1" ht="22.5" x14ac:dyDescent="0.2">
      <c r="A25" s="349"/>
      <c r="B25" s="258"/>
      <c r="C25" s="350"/>
      <c r="D25" s="350"/>
      <c r="E25" s="349"/>
      <c r="F25" s="258" t="s">
        <v>402</v>
      </c>
      <c r="G25" s="350"/>
      <c r="H25" s="269" t="s">
        <v>694</v>
      </c>
      <c r="I25" s="269" t="s">
        <v>694</v>
      </c>
      <c r="J25" s="269" t="s">
        <v>694</v>
      </c>
      <c r="K25" s="269" t="s">
        <v>694</v>
      </c>
      <c r="L25" s="271" t="s">
        <v>716</v>
      </c>
    </row>
    <row r="26" spans="1:12" s="227" customFormat="1" ht="11.25" x14ac:dyDescent="0.2">
      <c r="A26" s="349"/>
      <c r="B26" s="258"/>
      <c r="C26" s="350"/>
      <c r="D26" s="350"/>
      <c r="E26" s="349"/>
      <c r="F26" s="258" t="s">
        <v>403</v>
      </c>
      <c r="G26" s="350"/>
      <c r="H26" s="269" t="s">
        <v>694</v>
      </c>
      <c r="I26" s="269" t="s">
        <v>694</v>
      </c>
      <c r="J26" s="269" t="s">
        <v>694</v>
      </c>
      <c r="K26" s="269" t="s">
        <v>694</v>
      </c>
      <c r="L26" s="271" t="s">
        <v>716</v>
      </c>
    </row>
    <row r="27" spans="1:12" s="227" customFormat="1" ht="22.5" x14ac:dyDescent="0.2">
      <c r="A27" s="349"/>
      <c r="B27" s="258"/>
      <c r="C27" s="350"/>
      <c r="D27" s="350"/>
      <c r="E27" s="349" t="s">
        <v>416</v>
      </c>
      <c r="F27" s="258" t="s">
        <v>404</v>
      </c>
      <c r="G27" s="350"/>
      <c r="H27" s="269" t="s">
        <v>694</v>
      </c>
      <c r="I27" s="269" t="s">
        <v>694</v>
      </c>
      <c r="J27" s="269" t="s">
        <v>694</v>
      </c>
      <c r="K27" s="269" t="s">
        <v>694</v>
      </c>
      <c r="L27" s="271" t="s">
        <v>716</v>
      </c>
    </row>
    <row r="28" spans="1:12" s="227" customFormat="1" ht="22.5" x14ac:dyDescent="0.2">
      <c r="A28" s="349"/>
      <c r="B28" s="258"/>
      <c r="C28" s="350"/>
      <c r="D28" s="350"/>
      <c r="E28" s="349"/>
      <c r="F28" s="258" t="s">
        <v>405</v>
      </c>
      <c r="G28" s="350"/>
      <c r="H28" s="269" t="s">
        <v>694</v>
      </c>
      <c r="I28" s="269" t="s">
        <v>694</v>
      </c>
      <c r="J28" s="269" t="s">
        <v>694</v>
      </c>
      <c r="K28" s="269" t="s">
        <v>694</v>
      </c>
      <c r="L28" s="271" t="s">
        <v>716</v>
      </c>
    </row>
    <row r="29" spans="1:12" s="227" customFormat="1" ht="56.25" x14ac:dyDescent="0.2">
      <c r="A29" s="349"/>
      <c r="B29" s="258"/>
      <c r="C29" s="350"/>
      <c r="D29" s="350"/>
      <c r="E29" s="349"/>
      <c r="F29" s="258" t="s">
        <v>406</v>
      </c>
      <c r="G29" s="350"/>
      <c r="H29" s="269" t="s">
        <v>694</v>
      </c>
      <c r="I29" s="269" t="s">
        <v>694</v>
      </c>
      <c r="J29" s="269" t="s">
        <v>694</v>
      </c>
      <c r="K29" s="269" t="s">
        <v>694</v>
      </c>
      <c r="L29" s="271" t="s">
        <v>716</v>
      </c>
    </row>
    <row r="30" spans="1:12" s="227" customFormat="1" ht="33.75" x14ac:dyDescent="0.2">
      <c r="A30" s="349"/>
      <c r="B30" s="258"/>
      <c r="C30" s="350"/>
      <c r="D30" s="350"/>
      <c r="E30" s="349"/>
      <c r="F30" s="258" t="s">
        <v>407</v>
      </c>
      <c r="G30" s="350"/>
      <c r="H30" s="269" t="s">
        <v>694</v>
      </c>
      <c r="I30" s="269" t="s">
        <v>694</v>
      </c>
      <c r="J30" s="269" t="s">
        <v>694</v>
      </c>
      <c r="K30" s="269" t="s">
        <v>694</v>
      </c>
      <c r="L30" s="271" t="s">
        <v>716</v>
      </c>
    </row>
    <row r="31" spans="1:12" s="227" customFormat="1" ht="22.5" x14ac:dyDescent="0.2">
      <c r="A31" s="349"/>
      <c r="B31" s="258"/>
      <c r="C31" s="350"/>
      <c r="D31" s="350"/>
      <c r="E31" s="349"/>
      <c r="F31" s="258" t="s">
        <v>408</v>
      </c>
      <c r="G31" s="350"/>
      <c r="H31" s="269" t="s">
        <v>694</v>
      </c>
      <c r="I31" s="269" t="s">
        <v>694</v>
      </c>
      <c r="J31" s="269" t="s">
        <v>694</v>
      </c>
      <c r="K31" s="269" t="s">
        <v>694</v>
      </c>
      <c r="L31" s="271" t="s">
        <v>716</v>
      </c>
    </row>
    <row r="32" spans="1:12" s="227" customFormat="1" ht="22.5" x14ac:dyDescent="0.2">
      <c r="A32" s="349"/>
      <c r="B32" s="258"/>
      <c r="C32" s="350"/>
      <c r="D32" s="350"/>
      <c r="E32" s="349"/>
      <c r="F32" s="258" t="s">
        <v>409</v>
      </c>
      <c r="G32" s="350"/>
      <c r="H32" s="269" t="s">
        <v>694</v>
      </c>
      <c r="I32" s="269" t="s">
        <v>694</v>
      </c>
      <c r="J32" s="269" t="s">
        <v>694</v>
      </c>
      <c r="K32" s="269" t="s">
        <v>694</v>
      </c>
      <c r="L32" s="271" t="s">
        <v>716</v>
      </c>
    </row>
    <row r="33" spans="1:12" s="227" customFormat="1" ht="22.5" x14ac:dyDescent="0.2">
      <c r="A33" s="349"/>
      <c r="B33" s="258"/>
      <c r="C33" s="350"/>
      <c r="D33" s="350"/>
      <c r="E33" s="349" t="s">
        <v>417</v>
      </c>
      <c r="F33" s="258" t="s">
        <v>410</v>
      </c>
      <c r="G33" s="350"/>
      <c r="H33" s="269" t="s">
        <v>694</v>
      </c>
      <c r="I33" s="269" t="s">
        <v>694</v>
      </c>
      <c r="J33" s="269" t="s">
        <v>694</v>
      </c>
      <c r="K33" s="269" t="s">
        <v>694</v>
      </c>
      <c r="L33" s="271" t="s">
        <v>716</v>
      </c>
    </row>
    <row r="34" spans="1:12" s="227" customFormat="1" ht="22.5" x14ac:dyDescent="0.2">
      <c r="A34" s="349"/>
      <c r="B34" s="258"/>
      <c r="C34" s="350"/>
      <c r="D34" s="350"/>
      <c r="E34" s="349"/>
      <c r="F34" s="258" t="s">
        <v>411</v>
      </c>
      <c r="G34" s="350"/>
      <c r="H34" s="269" t="s">
        <v>694</v>
      </c>
      <c r="I34" s="269" t="s">
        <v>694</v>
      </c>
      <c r="J34" s="269" t="s">
        <v>694</v>
      </c>
      <c r="K34" s="269" t="s">
        <v>694</v>
      </c>
      <c r="L34" s="271" t="s">
        <v>716</v>
      </c>
    </row>
    <row r="35" spans="1:12" s="227" customFormat="1" ht="22.5" x14ac:dyDescent="0.2">
      <c r="A35" s="349"/>
      <c r="B35" s="349" t="s">
        <v>338</v>
      </c>
      <c r="C35" s="350"/>
      <c r="D35" s="350"/>
      <c r="E35" s="349"/>
      <c r="F35" s="258" t="s">
        <v>412</v>
      </c>
      <c r="G35" s="350"/>
      <c r="H35" s="269" t="s">
        <v>694</v>
      </c>
      <c r="I35" s="269" t="s">
        <v>694</v>
      </c>
      <c r="J35" s="269" t="s">
        <v>694</v>
      </c>
      <c r="K35" s="269" t="s">
        <v>694</v>
      </c>
      <c r="L35" s="271" t="s">
        <v>716</v>
      </c>
    </row>
    <row r="36" spans="1:12" s="227" customFormat="1" ht="22.5" x14ac:dyDescent="0.2">
      <c r="A36" s="349"/>
      <c r="B36" s="349"/>
      <c r="C36" s="350"/>
      <c r="D36" s="350"/>
      <c r="E36" s="349" t="s">
        <v>418</v>
      </c>
      <c r="F36" s="258" t="s">
        <v>413</v>
      </c>
      <c r="G36" s="350"/>
      <c r="H36" s="269" t="s">
        <v>694</v>
      </c>
      <c r="I36" s="269" t="s">
        <v>694</v>
      </c>
      <c r="J36" s="269" t="s">
        <v>694</v>
      </c>
      <c r="K36" s="269" t="s">
        <v>694</v>
      </c>
      <c r="L36" s="271" t="s">
        <v>716</v>
      </c>
    </row>
    <row r="37" spans="1:12" s="227" customFormat="1" ht="22.5" x14ac:dyDescent="0.2">
      <c r="A37" s="349"/>
      <c r="B37" s="349"/>
      <c r="C37" s="350"/>
      <c r="D37" s="350"/>
      <c r="E37" s="349"/>
      <c r="F37" s="258" t="s">
        <v>414</v>
      </c>
      <c r="G37" s="350"/>
      <c r="H37" s="269" t="s">
        <v>694</v>
      </c>
      <c r="I37" s="269" t="s">
        <v>694</v>
      </c>
      <c r="J37" s="269" t="s">
        <v>694</v>
      </c>
      <c r="K37" s="269" t="s">
        <v>694</v>
      </c>
      <c r="L37" s="271" t="s">
        <v>716</v>
      </c>
    </row>
    <row r="38" spans="1:12" s="227" customFormat="1" ht="50.25" customHeight="1" x14ac:dyDescent="0.2">
      <c r="A38" s="360" t="s">
        <v>367</v>
      </c>
      <c r="B38" s="258" t="s">
        <v>339</v>
      </c>
      <c r="C38" s="351" t="s">
        <v>368</v>
      </c>
      <c r="D38" s="351" t="s">
        <v>344</v>
      </c>
      <c r="E38" s="360" t="s">
        <v>435</v>
      </c>
      <c r="F38" s="258" t="s">
        <v>439</v>
      </c>
      <c r="G38" s="351" t="s">
        <v>363</v>
      </c>
      <c r="H38" s="273">
        <v>42614</v>
      </c>
      <c r="I38" s="273">
        <v>42765</v>
      </c>
      <c r="J38" s="274">
        <v>1</v>
      </c>
      <c r="K38" s="274">
        <v>1</v>
      </c>
      <c r="L38" s="275" t="s">
        <v>788</v>
      </c>
    </row>
    <row r="39" spans="1:12" s="227" customFormat="1" ht="22.5" x14ac:dyDescent="0.2">
      <c r="A39" s="361"/>
      <c r="B39" s="258"/>
      <c r="C39" s="352"/>
      <c r="D39" s="352"/>
      <c r="E39" s="361"/>
      <c r="F39" s="258" t="s">
        <v>440</v>
      </c>
      <c r="G39" s="352"/>
      <c r="H39" s="273">
        <v>42767</v>
      </c>
      <c r="I39" s="273">
        <v>42885</v>
      </c>
      <c r="J39" s="285" t="s">
        <v>694</v>
      </c>
      <c r="K39" s="285" t="s">
        <v>694</v>
      </c>
      <c r="L39" s="275" t="s">
        <v>789</v>
      </c>
    </row>
    <row r="40" spans="1:12" s="227" customFormat="1" ht="45" x14ac:dyDescent="0.2">
      <c r="A40" s="361"/>
      <c r="B40" s="258"/>
      <c r="C40" s="352"/>
      <c r="D40" s="352"/>
      <c r="E40" s="362"/>
      <c r="F40" s="258" t="s">
        <v>441</v>
      </c>
      <c r="G40" s="352"/>
      <c r="H40" s="273">
        <v>42887</v>
      </c>
      <c r="I40" s="273">
        <v>42946</v>
      </c>
      <c r="J40" s="285" t="s">
        <v>694</v>
      </c>
      <c r="K40" s="285" t="s">
        <v>694</v>
      </c>
      <c r="L40" s="275" t="s">
        <v>790</v>
      </c>
    </row>
    <row r="41" spans="1:12" s="227" customFormat="1" ht="22.5" x14ac:dyDescent="0.2">
      <c r="A41" s="361"/>
      <c r="B41" s="258"/>
      <c r="C41" s="352"/>
      <c r="D41" s="352"/>
      <c r="E41" s="360" t="s">
        <v>436</v>
      </c>
      <c r="F41" s="258" t="s">
        <v>443</v>
      </c>
      <c r="G41" s="352"/>
      <c r="H41" s="273">
        <v>42948</v>
      </c>
      <c r="I41" s="273">
        <v>42977</v>
      </c>
      <c r="J41" s="285" t="s">
        <v>694</v>
      </c>
      <c r="K41" s="285" t="s">
        <v>694</v>
      </c>
      <c r="L41" s="286" t="s">
        <v>716</v>
      </c>
    </row>
    <row r="42" spans="1:12" s="227" customFormat="1" ht="33.75" x14ac:dyDescent="0.2">
      <c r="A42" s="361"/>
      <c r="B42" s="258"/>
      <c r="C42" s="352"/>
      <c r="D42" s="352"/>
      <c r="E42" s="361"/>
      <c r="F42" s="258" t="s">
        <v>446</v>
      </c>
      <c r="G42" s="352"/>
      <c r="H42" s="273">
        <v>42856</v>
      </c>
      <c r="I42" s="273">
        <v>42885</v>
      </c>
      <c r="J42" s="285" t="s">
        <v>694</v>
      </c>
      <c r="K42" s="285" t="s">
        <v>694</v>
      </c>
      <c r="L42" s="286" t="s">
        <v>716</v>
      </c>
    </row>
    <row r="43" spans="1:12" s="227" customFormat="1" ht="11.25" x14ac:dyDescent="0.2">
      <c r="A43" s="361"/>
      <c r="B43" s="258"/>
      <c r="C43" s="352"/>
      <c r="D43" s="352"/>
      <c r="E43" s="361"/>
      <c r="F43" s="277" t="s">
        <v>792</v>
      </c>
      <c r="G43" s="352"/>
      <c r="H43" s="273">
        <v>42736</v>
      </c>
      <c r="I43" s="273">
        <v>43100</v>
      </c>
      <c r="J43" s="285" t="s">
        <v>694</v>
      </c>
      <c r="K43" s="285" t="s">
        <v>694</v>
      </c>
      <c r="L43" s="286" t="s">
        <v>716</v>
      </c>
    </row>
    <row r="44" spans="1:12" s="227" customFormat="1" ht="22.5" x14ac:dyDescent="0.2">
      <c r="A44" s="361"/>
      <c r="B44" s="258"/>
      <c r="C44" s="352"/>
      <c r="D44" s="352"/>
      <c r="E44" s="361"/>
      <c r="F44" s="277" t="s">
        <v>449</v>
      </c>
      <c r="G44" s="352"/>
      <c r="H44" s="273">
        <v>43040</v>
      </c>
      <c r="I44" s="273">
        <v>43069</v>
      </c>
      <c r="J44" s="274">
        <v>1</v>
      </c>
      <c r="K44" s="274">
        <v>1</v>
      </c>
      <c r="L44" s="275" t="s">
        <v>791</v>
      </c>
    </row>
    <row r="45" spans="1:12" s="227" customFormat="1" ht="22.5" x14ac:dyDescent="0.2">
      <c r="A45" s="361"/>
      <c r="B45" s="258"/>
      <c r="C45" s="352"/>
      <c r="D45" s="352"/>
      <c r="E45" s="360" t="s">
        <v>437</v>
      </c>
      <c r="F45" s="258" t="s">
        <v>444</v>
      </c>
      <c r="G45" s="352"/>
      <c r="H45" s="273">
        <v>42767</v>
      </c>
      <c r="I45" s="273">
        <v>42885</v>
      </c>
      <c r="J45" s="285" t="s">
        <v>694</v>
      </c>
      <c r="K45" s="285" t="s">
        <v>694</v>
      </c>
      <c r="L45" s="286" t="s">
        <v>716</v>
      </c>
    </row>
    <row r="46" spans="1:12" s="227" customFormat="1" ht="11.25" x14ac:dyDescent="0.2">
      <c r="A46" s="361"/>
      <c r="B46" s="258"/>
      <c r="C46" s="352"/>
      <c r="D46" s="352"/>
      <c r="E46" s="361"/>
      <c r="F46" s="258" t="s">
        <v>447</v>
      </c>
      <c r="G46" s="352"/>
      <c r="H46" s="273">
        <v>42979</v>
      </c>
      <c r="I46" s="273">
        <v>43038</v>
      </c>
      <c r="J46" s="285" t="s">
        <v>694</v>
      </c>
      <c r="K46" s="285" t="s">
        <v>694</v>
      </c>
      <c r="L46" s="286" t="s">
        <v>716</v>
      </c>
    </row>
    <row r="47" spans="1:12" s="227" customFormat="1" ht="22.5" x14ac:dyDescent="0.2">
      <c r="A47" s="361"/>
      <c r="B47" s="258"/>
      <c r="C47" s="352"/>
      <c r="D47" s="352"/>
      <c r="E47" s="362"/>
      <c r="F47" s="258" t="s">
        <v>442</v>
      </c>
      <c r="G47" s="352"/>
      <c r="H47" s="273">
        <v>43040</v>
      </c>
      <c r="I47" s="273">
        <v>43069</v>
      </c>
      <c r="J47" s="285" t="s">
        <v>694</v>
      </c>
      <c r="K47" s="285" t="s">
        <v>694</v>
      </c>
      <c r="L47" s="286" t="s">
        <v>716</v>
      </c>
    </row>
    <row r="48" spans="1:12" s="227" customFormat="1" ht="22.5" x14ac:dyDescent="0.2">
      <c r="A48" s="361"/>
      <c r="B48" s="258"/>
      <c r="C48" s="352"/>
      <c r="D48" s="352"/>
      <c r="E48" s="360" t="s">
        <v>438</v>
      </c>
      <c r="F48" s="258" t="s">
        <v>445</v>
      </c>
      <c r="G48" s="352"/>
      <c r="H48" s="285" t="s">
        <v>694</v>
      </c>
      <c r="I48" s="285" t="s">
        <v>694</v>
      </c>
      <c r="J48" s="285" t="s">
        <v>694</v>
      </c>
      <c r="K48" s="285" t="s">
        <v>694</v>
      </c>
      <c r="L48" s="286" t="s">
        <v>716</v>
      </c>
    </row>
    <row r="49" spans="1:12" s="227" customFormat="1" ht="11.25" x14ac:dyDescent="0.2">
      <c r="A49" s="362"/>
      <c r="B49" s="258"/>
      <c r="C49" s="353"/>
      <c r="D49" s="353"/>
      <c r="E49" s="362"/>
      <c r="F49" s="258" t="s">
        <v>448</v>
      </c>
      <c r="G49" s="353"/>
      <c r="H49" s="273">
        <v>43070</v>
      </c>
      <c r="I49" s="273">
        <v>43084</v>
      </c>
      <c r="J49" s="285" t="s">
        <v>694</v>
      </c>
      <c r="K49" s="285" t="s">
        <v>694</v>
      </c>
      <c r="L49" s="286" t="s">
        <v>716</v>
      </c>
    </row>
    <row r="50" spans="1:12" s="227" customFormat="1" ht="22.5" x14ac:dyDescent="0.2">
      <c r="A50" s="349" t="s">
        <v>369</v>
      </c>
      <c r="B50" s="349" t="s">
        <v>340</v>
      </c>
      <c r="C50" s="350" t="s">
        <v>370</v>
      </c>
      <c r="D50" s="350" t="s">
        <v>345</v>
      </c>
      <c r="E50" s="360" t="s">
        <v>450</v>
      </c>
      <c r="F50" s="272" t="s">
        <v>455</v>
      </c>
      <c r="G50" s="350" t="s">
        <v>479</v>
      </c>
      <c r="H50" s="269">
        <v>42583</v>
      </c>
      <c r="I50" s="269">
        <v>42643</v>
      </c>
      <c r="J50" s="270">
        <v>1</v>
      </c>
      <c r="K50" s="270">
        <v>1</v>
      </c>
      <c r="L50" s="271" t="s">
        <v>696</v>
      </c>
    </row>
    <row r="51" spans="1:12" s="227" customFormat="1" ht="11.25" x14ac:dyDescent="0.2">
      <c r="A51" s="349"/>
      <c r="B51" s="349"/>
      <c r="C51" s="350"/>
      <c r="D51" s="350"/>
      <c r="E51" s="361"/>
      <c r="F51" s="272" t="s">
        <v>456</v>
      </c>
      <c r="G51" s="350"/>
      <c r="H51" s="269">
        <v>42597</v>
      </c>
      <c r="I51" s="269">
        <v>42643</v>
      </c>
      <c r="J51" s="270">
        <v>1</v>
      </c>
      <c r="K51" s="270">
        <v>1</v>
      </c>
      <c r="L51" s="271" t="s">
        <v>697</v>
      </c>
    </row>
    <row r="52" spans="1:12" s="227" customFormat="1" ht="22.5" x14ac:dyDescent="0.2">
      <c r="A52" s="349"/>
      <c r="B52" s="349"/>
      <c r="C52" s="350"/>
      <c r="D52" s="350"/>
      <c r="E52" s="361"/>
      <c r="F52" s="272" t="s">
        <v>457</v>
      </c>
      <c r="G52" s="350"/>
      <c r="H52" s="269">
        <v>42583</v>
      </c>
      <c r="I52" s="269">
        <v>42643</v>
      </c>
      <c r="J52" s="270">
        <v>1</v>
      </c>
      <c r="K52" s="270">
        <v>1</v>
      </c>
      <c r="L52" s="271" t="s">
        <v>698</v>
      </c>
    </row>
    <row r="53" spans="1:12" s="227" customFormat="1" ht="22.5" x14ac:dyDescent="0.2">
      <c r="A53" s="349"/>
      <c r="B53" s="349"/>
      <c r="C53" s="350"/>
      <c r="D53" s="350"/>
      <c r="E53" s="361"/>
      <c r="F53" s="272" t="s">
        <v>458</v>
      </c>
      <c r="G53" s="350"/>
      <c r="H53" s="269">
        <v>42583</v>
      </c>
      <c r="I53" s="269">
        <v>42643</v>
      </c>
      <c r="J53" s="270">
        <v>1</v>
      </c>
      <c r="K53" s="270">
        <v>1</v>
      </c>
      <c r="L53" s="271" t="s">
        <v>699</v>
      </c>
    </row>
    <row r="54" spans="1:12" s="227" customFormat="1" ht="22.5" x14ac:dyDescent="0.2">
      <c r="A54" s="349"/>
      <c r="B54" s="349"/>
      <c r="C54" s="350"/>
      <c r="D54" s="350"/>
      <c r="E54" s="361"/>
      <c r="F54" s="272" t="s">
        <v>459</v>
      </c>
      <c r="G54" s="350"/>
      <c r="H54" s="269">
        <v>42614</v>
      </c>
      <c r="I54" s="269">
        <v>42643</v>
      </c>
      <c r="J54" s="270">
        <v>1</v>
      </c>
      <c r="K54" s="270">
        <v>1</v>
      </c>
      <c r="L54" s="271" t="s">
        <v>700</v>
      </c>
    </row>
    <row r="55" spans="1:12" s="227" customFormat="1" ht="11.25" x14ac:dyDescent="0.2">
      <c r="A55" s="349"/>
      <c r="B55" s="349"/>
      <c r="C55" s="350"/>
      <c r="D55" s="350"/>
      <c r="E55" s="362"/>
      <c r="F55" s="272" t="s">
        <v>460</v>
      </c>
      <c r="G55" s="350"/>
      <c r="H55" s="269">
        <v>42614</v>
      </c>
      <c r="I55" s="269">
        <v>42643</v>
      </c>
      <c r="J55" s="270">
        <v>1</v>
      </c>
      <c r="K55" s="270">
        <v>1</v>
      </c>
      <c r="L55" s="271" t="s">
        <v>701</v>
      </c>
    </row>
    <row r="56" spans="1:12" s="227" customFormat="1" ht="11.25" x14ac:dyDescent="0.2">
      <c r="A56" s="349"/>
      <c r="B56" s="349"/>
      <c r="C56" s="350"/>
      <c r="D56" s="350"/>
      <c r="E56" s="360" t="s">
        <v>451</v>
      </c>
      <c r="F56" s="272" t="s">
        <v>461</v>
      </c>
      <c r="G56" s="350"/>
      <c r="H56" s="262">
        <v>42583</v>
      </c>
      <c r="I56" s="269">
        <v>42613</v>
      </c>
      <c r="J56" s="270">
        <v>1</v>
      </c>
      <c r="K56" s="270">
        <v>1</v>
      </c>
      <c r="L56" s="272" t="s">
        <v>702</v>
      </c>
    </row>
    <row r="57" spans="1:12" s="227" customFormat="1" ht="11.25" x14ac:dyDescent="0.2">
      <c r="A57" s="349"/>
      <c r="B57" s="349"/>
      <c r="C57" s="350"/>
      <c r="D57" s="350"/>
      <c r="E57" s="361"/>
      <c r="F57" s="272" t="s">
        <v>462</v>
      </c>
      <c r="G57" s="350"/>
      <c r="H57" s="262">
        <v>42583</v>
      </c>
      <c r="I57" s="269">
        <v>42613</v>
      </c>
      <c r="J57" s="270">
        <v>1</v>
      </c>
      <c r="K57" s="270">
        <v>1</v>
      </c>
      <c r="L57" s="272" t="s">
        <v>703</v>
      </c>
    </row>
    <row r="58" spans="1:12" s="227" customFormat="1" ht="22.5" x14ac:dyDescent="0.2">
      <c r="A58" s="349"/>
      <c r="B58" s="349"/>
      <c r="C58" s="350"/>
      <c r="D58" s="350"/>
      <c r="E58" s="361"/>
      <c r="F58" s="272" t="s">
        <v>463</v>
      </c>
      <c r="G58" s="350"/>
      <c r="H58" s="262">
        <v>42583</v>
      </c>
      <c r="I58" s="262">
        <v>42589</v>
      </c>
      <c r="J58" s="270">
        <v>1</v>
      </c>
      <c r="K58" s="270">
        <v>1</v>
      </c>
      <c r="L58" s="272" t="s">
        <v>704</v>
      </c>
    </row>
    <row r="59" spans="1:12" s="227" customFormat="1" ht="11.25" x14ac:dyDescent="0.2">
      <c r="A59" s="349"/>
      <c r="B59" s="349"/>
      <c r="C59" s="350"/>
      <c r="D59" s="350"/>
      <c r="E59" s="361"/>
      <c r="F59" s="272" t="s">
        <v>464</v>
      </c>
      <c r="G59" s="350"/>
      <c r="H59" s="262">
        <v>42589</v>
      </c>
      <c r="I59" s="269">
        <v>42597</v>
      </c>
      <c r="J59" s="270">
        <v>1</v>
      </c>
      <c r="K59" s="270">
        <v>1</v>
      </c>
      <c r="L59" s="272" t="s">
        <v>705</v>
      </c>
    </row>
    <row r="60" spans="1:12" s="227" customFormat="1" ht="11.25" x14ac:dyDescent="0.2">
      <c r="A60" s="349"/>
      <c r="B60" s="349"/>
      <c r="C60" s="350"/>
      <c r="D60" s="350"/>
      <c r="E60" s="361"/>
      <c r="F60" s="272" t="s">
        <v>465</v>
      </c>
      <c r="G60" s="350"/>
      <c r="H60" s="262">
        <v>228</v>
      </c>
      <c r="I60" s="269">
        <v>42603</v>
      </c>
      <c r="J60" s="270">
        <v>1</v>
      </c>
      <c r="K60" s="270">
        <v>1</v>
      </c>
      <c r="L60" s="272" t="s">
        <v>706</v>
      </c>
    </row>
    <row r="61" spans="1:12" s="227" customFormat="1" ht="22.5" x14ac:dyDescent="0.2">
      <c r="A61" s="349"/>
      <c r="B61" s="349"/>
      <c r="C61" s="350"/>
      <c r="D61" s="350"/>
      <c r="E61" s="362"/>
      <c r="F61" s="272" t="s">
        <v>466</v>
      </c>
      <c r="G61" s="350"/>
      <c r="H61" s="262">
        <v>42589</v>
      </c>
      <c r="I61" s="269">
        <v>42597</v>
      </c>
      <c r="J61" s="270">
        <v>1</v>
      </c>
      <c r="K61" s="270">
        <v>1</v>
      </c>
      <c r="L61" s="272" t="s">
        <v>707</v>
      </c>
    </row>
    <row r="62" spans="1:12" s="227" customFormat="1" ht="22.5" x14ac:dyDescent="0.2">
      <c r="A62" s="349"/>
      <c r="B62" s="349"/>
      <c r="C62" s="350"/>
      <c r="D62" s="350"/>
      <c r="E62" s="349" t="s">
        <v>452</v>
      </c>
      <c r="F62" s="258" t="s">
        <v>467</v>
      </c>
      <c r="G62" s="350"/>
      <c r="H62" s="262">
        <v>42614</v>
      </c>
      <c r="I62" s="260">
        <v>43008</v>
      </c>
      <c r="J62" s="261">
        <f>1/5</f>
        <v>0.2</v>
      </c>
      <c r="K62" s="261">
        <v>0.2</v>
      </c>
      <c r="L62" s="255" t="s">
        <v>708</v>
      </c>
    </row>
    <row r="63" spans="1:12" s="227" customFormat="1" ht="22.5" x14ac:dyDescent="0.2">
      <c r="A63" s="349"/>
      <c r="B63" s="349"/>
      <c r="C63" s="350"/>
      <c r="D63" s="350"/>
      <c r="E63" s="349"/>
      <c r="F63" s="258" t="s">
        <v>468</v>
      </c>
      <c r="G63" s="350"/>
      <c r="H63" s="262">
        <v>42614</v>
      </c>
      <c r="I63" s="260">
        <v>43008</v>
      </c>
      <c r="J63" s="261">
        <v>0.5</v>
      </c>
      <c r="K63" s="261">
        <v>0.5</v>
      </c>
      <c r="L63" s="255" t="s">
        <v>709</v>
      </c>
    </row>
    <row r="64" spans="1:12" s="227" customFormat="1" ht="22.5" x14ac:dyDescent="0.2">
      <c r="A64" s="349"/>
      <c r="B64" s="349"/>
      <c r="C64" s="350"/>
      <c r="D64" s="350"/>
      <c r="E64" s="349"/>
      <c r="F64" s="258" t="s">
        <v>469</v>
      </c>
      <c r="G64" s="350"/>
      <c r="H64" s="260">
        <v>42628</v>
      </c>
      <c r="I64" s="260">
        <v>43008</v>
      </c>
      <c r="J64" s="261">
        <v>0.15</v>
      </c>
      <c r="K64" s="261">
        <v>0.2</v>
      </c>
      <c r="L64" s="255" t="s">
        <v>710</v>
      </c>
    </row>
    <row r="65" spans="1:17" s="227" customFormat="1" ht="11.25" x14ac:dyDescent="0.2">
      <c r="A65" s="349"/>
      <c r="B65" s="349"/>
      <c r="C65" s="350"/>
      <c r="D65" s="350"/>
      <c r="E65" s="349" t="s">
        <v>453</v>
      </c>
      <c r="F65" s="258" t="s">
        <v>470</v>
      </c>
      <c r="G65" s="350"/>
      <c r="H65" s="260">
        <v>42614</v>
      </c>
      <c r="I65" s="260">
        <v>42735</v>
      </c>
      <c r="J65" s="261">
        <v>0.7</v>
      </c>
      <c r="K65" s="261">
        <v>1</v>
      </c>
      <c r="L65" s="255" t="s">
        <v>711</v>
      </c>
    </row>
    <row r="66" spans="1:17" s="227" customFormat="1" ht="11.25" x14ac:dyDescent="0.2">
      <c r="A66" s="349"/>
      <c r="B66" s="349"/>
      <c r="C66" s="350"/>
      <c r="D66" s="350"/>
      <c r="E66" s="349"/>
      <c r="F66" s="258" t="s">
        <v>471</v>
      </c>
      <c r="G66" s="350"/>
      <c r="H66" s="260">
        <v>42767</v>
      </c>
      <c r="I66" s="260">
        <v>42916</v>
      </c>
      <c r="J66" s="261">
        <v>0</v>
      </c>
      <c r="K66" s="261">
        <v>0</v>
      </c>
      <c r="L66" s="255" t="s">
        <v>712</v>
      </c>
    </row>
    <row r="67" spans="1:17" s="227" customFormat="1" ht="22.5" x14ac:dyDescent="0.2">
      <c r="A67" s="349"/>
      <c r="B67" s="349"/>
      <c r="C67" s="350"/>
      <c r="D67" s="350"/>
      <c r="E67" s="349"/>
      <c r="F67" s="258" t="s">
        <v>472</v>
      </c>
      <c r="G67" s="350"/>
      <c r="H67" s="260">
        <v>42614</v>
      </c>
      <c r="I67" s="260">
        <v>43023</v>
      </c>
      <c r="J67" s="261">
        <v>0.3</v>
      </c>
      <c r="K67" s="263">
        <v>1</v>
      </c>
      <c r="L67" s="255" t="s">
        <v>711</v>
      </c>
    </row>
    <row r="68" spans="1:17" s="227" customFormat="1" ht="22.5" x14ac:dyDescent="0.2">
      <c r="A68" s="349"/>
      <c r="B68" s="349"/>
      <c r="C68" s="350"/>
      <c r="D68" s="350"/>
      <c r="E68" s="349"/>
      <c r="F68" s="258" t="s">
        <v>473</v>
      </c>
      <c r="G68" s="350"/>
      <c r="H68" s="260">
        <v>42614</v>
      </c>
      <c r="I68" s="260">
        <v>42643</v>
      </c>
      <c r="J68" s="261">
        <v>0.3</v>
      </c>
      <c r="K68" s="263">
        <v>1</v>
      </c>
      <c r="L68" s="255" t="s">
        <v>711</v>
      </c>
    </row>
    <row r="69" spans="1:17" s="227" customFormat="1" ht="22.5" x14ac:dyDescent="0.2">
      <c r="A69" s="349"/>
      <c r="B69" s="349"/>
      <c r="C69" s="350"/>
      <c r="D69" s="350"/>
      <c r="E69" s="349"/>
      <c r="F69" s="258" t="s">
        <v>474</v>
      </c>
      <c r="G69" s="350"/>
      <c r="H69" s="260">
        <v>42767</v>
      </c>
      <c r="I69" s="260">
        <v>42916</v>
      </c>
      <c r="J69" s="261">
        <v>0</v>
      </c>
      <c r="K69" s="263">
        <v>0</v>
      </c>
      <c r="L69" s="255" t="s">
        <v>712</v>
      </c>
    </row>
    <row r="70" spans="1:17" s="227" customFormat="1" ht="11.25" x14ac:dyDescent="0.2">
      <c r="A70" s="349"/>
      <c r="B70" s="349"/>
      <c r="C70" s="350"/>
      <c r="D70" s="350"/>
      <c r="E70" s="349"/>
      <c r="F70" s="258" t="s">
        <v>475</v>
      </c>
      <c r="G70" s="350"/>
      <c r="H70" s="260">
        <v>42767</v>
      </c>
      <c r="I70" s="260">
        <v>42916</v>
      </c>
      <c r="J70" s="261">
        <v>0</v>
      </c>
      <c r="K70" s="263">
        <v>0</v>
      </c>
      <c r="L70" s="255" t="s">
        <v>712</v>
      </c>
    </row>
    <row r="71" spans="1:17" s="227" customFormat="1" ht="22.5" x14ac:dyDescent="0.2">
      <c r="A71" s="349"/>
      <c r="B71" s="349"/>
      <c r="C71" s="350"/>
      <c r="D71" s="350"/>
      <c r="E71" s="349" t="s">
        <v>454</v>
      </c>
      <c r="F71" s="258" t="s">
        <v>476</v>
      </c>
      <c r="G71" s="350"/>
      <c r="H71" s="260">
        <v>42614</v>
      </c>
      <c r="I71" s="260">
        <v>43465</v>
      </c>
      <c r="J71" s="261">
        <v>0.2</v>
      </c>
      <c r="K71" s="263">
        <v>0.2</v>
      </c>
      <c r="L71" s="255" t="s">
        <v>713</v>
      </c>
    </row>
    <row r="72" spans="1:17" s="227" customFormat="1" ht="22.5" x14ac:dyDescent="0.2">
      <c r="A72" s="349"/>
      <c r="B72" s="349"/>
      <c r="C72" s="350"/>
      <c r="D72" s="350"/>
      <c r="E72" s="349"/>
      <c r="F72" s="258" t="s">
        <v>477</v>
      </c>
      <c r="G72" s="350"/>
      <c r="H72" s="260">
        <v>42614</v>
      </c>
      <c r="I72" s="260">
        <v>43465</v>
      </c>
      <c r="J72" s="261">
        <v>0.2</v>
      </c>
      <c r="K72" s="263">
        <v>0.2</v>
      </c>
      <c r="L72" s="255" t="s">
        <v>714</v>
      </c>
    </row>
    <row r="73" spans="1:17" s="227" customFormat="1" ht="33.75" x14ac:dyDescent="0.2">
      <c r="A73" s="349"/>
      <c r="B73" s="349"/>
      <c r="C73" s="350"/>
      <c r="D73" s="350" t="s">
        <v>346</v>
      </c>
      <c r="E73" s="349" t="s">
        <v>480</v>
      </c>
      <c r="F73" s="258" t="s">
        <v>481</v>
      </c>
      <c r="G73" s="350" t="s">
        <v>715</v>
      </c>
      <c r="H73" s="364">
        <v>42736</v>
      </c>
      <c r="I73" s="364">
        <v>43100</v>
      </c>
      <c r="J73" s="365" t="s">
        <v>756</v>
      </c>
      <c r="K73" s="365" t="s">
        <v>757</v>
      </c>
      <c r="L73" s="363" t="s">
        <v>758</v>
      </c>
      <c r="M73" s="370"/>
      <c r="N73" s="370"/>
      <c r="O73" s="371"/>
      <c r="P73" s="371"/>
      <c r="Q73" s="372"/>
    </row>
    <row r="74" spans="1:17" s="227" customFormat="1" ht="33.75" x14ac:dyDescent="0.2">
      <c r="A74" s="349"/>
      <c r="B74" s="349"/>
      <c r="C74" s="350"/>
      <c r="D74" s="350"/>
      <c r="E74" s="349"/>
      <c r="F74" s="258" t="s">
        <v>482</v>
      </c>
      <c r="G74" s="350"/>
      <c r="H74" s="364"/>
      <c r="I74" s="364"/>
      <c r="J74" s="365"/>
      <c r="K74" s="365"/>
      <c r="L74" s="363"/>
      <c r="M74" s="370"/>
      <c r="N74" s="370"/>
      <c r="O74" s="371"/>
      <c r="P74" s="371"/>
      <c r="Q74" s="372"/>
    </row>
    <row r="75" spans="1:17" s="227" customFormat="1" ht="22.5" x14ac:dyDescent="0.2">
      <c r="A75" s="349"/>
      <c r="B75" s="349"/>
      <c r="C75" s="350"/>
      <c r="D75" s="350"/>
      <c r="E75" s="349"/>
      <c r="F75" s="258" t="s">
        <v>483</v>
      </c>
      <c r="G75" s="350"/>
      <c r="H75" s="364"/>
      <c r="I75" s="364"/>
      <c r="J75" s="365"/>
      <c r="K75" s="365"/>
      <c r="L75" s="363"/>
      <c r="M75" s="370"/>
      <c r="N75" s="370"/>
      <c r="O75" s="371"/>
      <c r="P75" s="371"/>
      <c r="Q75" s="372"/>
    </row>
    <row r="76" spans="1:17" s="227" customFormat="1" ht="67.5" x14ac:dyDescent="0.2">
      <c r="A76" s="349"/>
      <c r="B76" s="349"/>
      <c r="C76" s="350"/>
      <c r="D76" s="350"/>
      <c r="E76" s="349" t="s">
        <v>484</v>
      </c>
      <c r="F76" s="258" t="s">
        <v>485</v>
      </c>
      <c r="G76" s="350"/>
      <c r="H76" s="364">
        <v>42736</v>
      </c>
      <c r="I76" s="364">
        <v>43465</v>
      </c>
      <c r="J76" s="365" t="s">
        <v>759</v>
      </c>
      <c r="K76" s="261" t="s">
        <v>760</v>
      </c>
      <c r="L76" s="255" t="s">
        <v>761</v>
      </c>
      <c r="M76" s="370"/>
      <c r="N76" s="370"/>
      <c r="O76" s="371"/>
      <c r="P76" s="243"/>
      <c r="Q76" s="244"/>
    </row>
    <row r="77" spans="1:17" s="227" customFormat="1" ht="67.5" x14ac:dyDescent="0.2">
      <c r="A77" s="349"/>
      <c r="B77" s="349"/>
      <c r="C77" s="350"/>
      <c r="D77" s="350"/>
      <c r="E77" s="349"/>
      <c r="F77" s="258" t="s">
        <v>486</v>
      </c>
      <c r="G77" s="350"/>
      <c r="H77" s="364"/>
      <c r="I77" s="364"/>
      <c r="J77" s="365"/>
      <c r="K77" s="261" t="s">
        <v>760</v>
      </c>
      <c r="L77" s="255" t="s">
        <v>761</v>
      </c>
      <c r="M77" s="370"/>
      <c r="N77" s="370"/>
      <c r="O77" s="371"/>
      <c r="P77" s="243"/>
      <c r="Q77" s="244"/>
    </row>
    <row r="78" spans="1:17" s="227" customFormat="1" ht="67.5" x14ac:dyDescent="0.2">
      <c r="A78" s="349"/>
      <c r="B78" s="349"/>
      <c r="C78" s="350"/>
      <c r="D78" s="350"/>
      <c r="E78" s="349"/>
      <c r="F78" s="258" t="s">
        <v>487</v>
      </c>
      <c r="G78" s="350"/>
      <c r="H78" s="364"/>
      <c r="I78" s="364"/>
      <c r="J78" s="365"/>
      <c r="K78" s="261" t="s">
        <v>760</v>
      </c>
      <c r="L78" s="255" t="s">
        <v>761</v>
      </c>
      <c r="M78" s="370"/>
      <c r="N78" s="370"/>
      <c r="O78" s="371"/>
      <c r="P78" s="243"/>
      <c r="Q78" s="244"/>
    </row>
    <row r="79" spans="1:17" s="227" customFormat="1" ht="101.25" x14ac:dyDescent="0.2">
      <c r="A79" s="349"/>
      <c r="B79" s="349"/>
      <c r="C79" s="350"/>
      <c r="D79" s="350"/>
      <c r="E79" s="258" t="s">
        <v>488</v>
      </c>
      <c r="F79" s="258" t="s">
        <v>489</v>
      </c>
      <c r="G79" s="350"/>
      <c r="H79" s="260">
        <v>43101</v>
      </c>
      <c r="I79" s="260">
        <v>43830</v>
      </c>
      <c r="J79" s="261" t="s">
        <v>762</v>
      </c>
      <c r="K79" s="261" t="s">
        <v>760</v>
      </c>
      <c r="L79" s="255" t="s">
        <v>761</v>
      </c>
      <c r="M79" s="245"/>
      <c r="N79" s="245"/>
      <c r="O79" s="243"/>
      <c r="P79" s="243"/>
      <c r="Q79" s="244"/>
    </row>
    <row r="80" spans="1:17" s="227" customFormat="1" ht="78.75" x14ac:dyDescent="0.2">
      <c r="A80" s="349"/>
      <c r="B80" s="349"/>
      <c r="C80" s="350"/>
      <c r="D80" s="350"/>
      <c r="E80" s="258" t="s">
        <v>490</v>
      </c>
      <c r="F80" s="258" t="s">
        <v>491</v>
      </c>
      <c r="G80" s="350"/>
      <c r="H80" s="260">
        <v>43101</v>
      </c>
      <c r="I80" s="260">
        <v>43465</v>
      </c>
      <c r="J80" s="261" t="s">
        <v>763</v>
      </c>
      <c r="K80" s="261" t="s">
        <v>764</v>
      </c>
      <c r="L80" s="255" t="s">
        <v>765</v>
      </c>
      <c r="M80" s="245"/>
      <c r="N80" s="245"/>
      <c r="O80" s="243"/>
      <c r="P80" s="243"/>
      <c r="Q80" s="244"/>
    </row>
    <row r="81" spans="1:17" s="227" customFormat="1" ht="78.75" x14ac:dyDescent="0.2">
      <c r="A81" s="349"/>
      <c r="B81" s="349"/>
      <c r="C81" s="350"/>
      <c r="D81" s="350"/>
      <c r="E81" s="258" t="s">
        <v>492</v>
      </c>
      <c r="F81" s="258" t="s">
        <v>497</v>
      </c>
      <c r="G81" s="350"/>
      <c r="H81" s="260">
        <v>43101</v>
      </c>
      <c r="I81" s="260">
        <v>43830</v>
      </c>
      <c r="J81" s="261" t="s">
        <v>766</v>
      </c>
      <c r="K81" s="261" t="s">
        <v>760</v>
      </c>
      <c r="L81" s="255" t="s">
        <v>761</v>
      </c>
      <c r="M81" s="245"/>
      <c r="N81" s="245"/>
      <c r="O81" s="243"/>
      <c r="P81" s="243"/>
      <c r="Q81" s="244"/>
    </row>
    <row r="82" spans="1:17" s="227" customFormat="1" ht="78.75" x14ac:dyDescent="0.2">
      <c r="A82" s="349"/>
      <c r="B82" s="349"/>
      <c r="C82" s="350"/>
      <c r="D82" s="350"/>
      <c r="E82" s="258" t="s">
        <v>493</v>
      </c>
      <c r="F82" s="258" t="s">
        <v>494</v>
      </c>
      <c r="G82" s="350"/>
      <c r="H82" s="260">
        <v>43101</v>
      </c>
      <c r="I82" s="260">
        <v>43830</v>
      </c>
      <c r="J82" s="261" t="s">
        <v>763</v>
      </c>
      <c r="K82" s="261" t="s">
        <v>760</v>
      </c>
      <c r="L82" s="255" t="s">
        <v>761</v>
      </c>
      <c r="M82" s="245"/>
      <c r="N82" s="245"/>
      <c r="O82" s="243"/>
      <c r="P82" s="243"/>
      <c r="Q82" s="244"/>
    </row>
    <row r="83" spans="1:17" s="227" customFormat="1" ht="78.75" x14ac:dyDescent="0.2">
      <c r="A83" s="349"/>
      <c r="B83" s="349"/>
      <c r="C83" s="350"/>
      <c r="D83" s="350"/>
      <c r="E83" s="258" t="s">
        <v>495</v>
      </c>
      <c r="F83" s="258" t="s">
        <v>496</v>
      </c>
      <c r="G83" s="350"/>
      <c r="H83" s="260">
        <v>42736</v>
      </c>
      <c r="I83" s="260">
        <v>43830</v>
      </c>
      <c r="J83" s="261" t="s">
        <v>763</v>
      </c>
      <c r="K83" s="261" t="s">
        <v>760</v>
      </c>
      <c r="L83" s="255" t="s">
        <v>761</v>
      </c>
      <c r="M83" s="245"/>
      <c r="N83" s="245"/>
      <c r="O83" s="243"/>
      <c r="P83" s="243"/>
      <c r="Q83" s="244"/>
    </row>
    <row r="84" spans="1:17" s="227" customFormat="1" ht="22.5" x14ac:dyDescent="0.2">
      <c r="A84" s="349"/>
      <c r="B84" s="349"/>
      <c r="C84" s="350"/>
      <c r="D84" s="350" t="s">
        <v>347</v>
      </c>
      <c r="E84" s="349" t="s">
        <v>498</v>
      </c>
      <c r="F84" s="258" t="s">
        <v>499</v>
      </c>
      <c r="G84" s="350" t="s">
        <v>719</v>
      </c>
      <c r="H84" s="260">
        <v>42767</v>
      </c>
      <c r="I84" s="260">
        <v>42794</v>
      </c>
      <c r="J84" s="261">
        <v>0</v>
      </c>
      <c r="K84" s="263">
        <v>1</v>
      </c>
      <c r="L84" s="258" t="s">
        <v>720</v>
      </c>
    </row>
    <row r="85" spans="1:17" s="227" customFormat="1" ht="22.5" x14ac:dyDescent="0.2">
      <c r="A85" s="349"/>
      <c r="B85" s="349"/>
      <c r="C85" s="350"/>
      <c r="D85" s="350"/>
      <c r="E85" s="349"/>
      <c r="F85" s="258" t="s">
        <v>500</v>
      </c>
      <c r="G85" s="350"/>
      <c r="H85" s="260">
        <v>42767</v>
      </c>
      <c r="I85" s="260">
        <v>43100</v>
      </c>
      <c r="J85" s="261">
        <v>0</v>
      </c>
      <c r="K85" s="263">
        <v>0</v>
      </c>
      <c r="L85" s="259" t="s">
        <v>721</v>
      </c>
    </row>
    <row r="86" spans="1:17" s="227" customFormat="1" ht="33.75" x14ac:dyDescent="0.2">
      <c r="A86" s="349"/>
      <c r="B86" s="349"/>
      <c r="C86" s="350"/>
      <c r="D86" s="350"/>
      <c r="E86" s="350" t="s">
        <v>501</v>
      </c>
      <c r="F86" s="258" t="s">
        <v>502</v>
      </c>
      <c r="G86" s="350"/>
      <c r="H86" s="260">
        <v>42767</v>
      </c>
      <c r="I86" s="260">
        <v>43100</v>
      </c>
      <c r="J86" s="261">
        <v>0</v>
      </c>
      <c r="K86" s="263">
        <v>0</v>
      </c>
      <c r="L86" s="263" t="s">
        <v>721</v>
      </c>
      <c r="M86" s="246"/>
    </row>
    <row r="87" spans="1:17" s="227" customFormat="1" ht="22.5" x14ac:dyDescent="0.2">
      <c r="A87" s="349"/>
      <c r="B87" s="349"/>
      <c r="C87" s="350"/>
      <c r="D87" s="350"/>
      <c r="E87" s="350"/>
      <c r="F87" s="258" t="s">
        <v>503</v>
      </c>
      <c r="G87" s="350"/>
      <c r="H87" s="260">
        <v>42767</v>
      </c>
      <c r="I87" s="260">
        <v>43100</v>
      </c>
      <c r="J87" s="261">
        <v>0</v>
      </c>
      <c r="K87" s="263">
        <v>0</v>
      </c>
      <c r="L87" s="263" t="s">
        <v>721</v>
      </c>
      <c r="M87" s="246"/>
    </row>
    <row r="88" spans="1:17" s="227" customFormat="1" ht="33.75" x14ac:dyDescent="0.2">
      <c r="A88" s="349"/>
      <c r="B88" s="349"/>
      <c r="C88" s="350"/>
      <c r="D88" s="350"/>
      <c r="E88" s="350" t="s">
        <v>504</v>
      </c>
      <c r="F88" s="258" t="s">
        <v>505</v>
      </c>
      <c r="G88" s="350"/>
      <c r="H88" s="260">
        <v>42767</v>
      </c>
      <c r="I88" s="260">
        <v>43100</v>
      </c>
      <c r="J88" s="261">
        <v>0</v>
      </c>
      <c r="K88" s="263">
        <v>0</v>
      </c>
      <c r="L88" s="263" t="s">
        <v>721</v>
      </c>
      <c r="M88" s="246"/>
    </row>
    <row r="89" spans="1:17" s="227" customFormat="1" ht="22.5" x14ac:dyDescent="0.2">
      <c r="A89" s="349"/>
      <c r="B89" s="349"/>
      <c r="C89" s="350"/>
      <c r="D89" s="350"/>
      <c r="E89" s="350"/>
      <c r="F89" s="258" t="s">
        <v>506</v>
      </c>
      <c r="G89" s="350"/>
      <c r="H89" s="260">
        <v>42767</v>
      </c>
      <c r="I89" s="260">
        <v>43100</v>
      </c>
      <c r="J89" s="261">
        <v>0</v>
      </c>
      <c r="K89" s="263">
        <v>0</v>
      </c>
      <c r="L89" s="263" t="s">
        <v>721</v>
      </c>
      <c r="M89" s="246"/>
    </row>
    <row r="90" spans="1:17" s="227" customFormat="1" ht="33.75" x14ac:dyDescent="0.2">
      <c r="A90" s="349"/>
      <c r="B90" s="349"/>
      <c r="C90" s="350"/>
      <c r="D90" s="350"/>
      <c r="E90" s="350"/>
      <c r="F90" s="258" t="s">
        <v>507</v>
      </c>
      <c r="G90" s="350"/>
      <c r="H90" s="260">
        <v>42767</v>
      </c>
      <c r="I90" s="260">
        <v>43100</v>
      </c>
      <c r="J90" s="261">
        <v>0</v>
      </c>
      <c r="K90" s="263">
        <v>0</v>
      </c>
      <c r="L90" s="263" t="s">
        <v>721</v>
      </c>
      <c r="M90" s="246"/>
    </row>
    <row r="91" spans="1:17" s="227" customFormat="1" ht="33.75" x14ac:dyDescent="0.2">
      <c r="A91" s="349"/>
      <c r="B91" s="349"/>
      <c r="C91" s="350"/>
      <c r="D91" s="350"/>
      <c r="E91" s="350" t="s">
        <v>508</v>
      </c>
      <c r="F91" s="258" t="s">
        <v>509</v>
      </c>
      <c r="G91" s="350"/>
      <c r="H91" s="260">
        <v>42736</v>
      </c>
      <c r="I91" s="260" t="s">
        <v>717</v>
      </c>
      <c r="J91" s="261">
        <v>0</v>
      </c>
      <c r="K91" s="263">
        <v>0</v>
      </c>
      <c r="L91" s="263" t="s">
        <v>721</v>
      </c>
      <c r="M91" s="246"/>
    </row>
    <row r="92" spans="1:17" s="227" customFormat="1" ht="22.5" x14ac:dyDescent="0.2">
      <c r="A92" s="349"/>
      <c r="B92" s="349"/>
      <c r="C92" s="350" t="s">
        <v>371</v>
      </c>
      <c r="D92" s="350"/>
      <c r="E92" s="350"/>
      <c r="F92" s="258" t="s">
        <v>510</v>
      </c>
      <c r="G92" s="350"/>
      <c r="H92" s="260">
        <v>42887</v>
      </c>
      <c r="I92" s="260" t="s">
        <v>717</v>
      </c>
      <c r="J92" s="261">
        <v>0</v>
      </c>
      <c r="K92" s="263">
        <v>0</v>
      </c>
      <c r="L92" s="263" t="s">
        <v>721</v>
      </c>
      <c r="M92" s="246"/>
    </row>
    <row r="93" spans="1:17" s="227" customFormat="1" ht="22.5" x14ac:dyDescent="0.2">
      <c r="A93" s="349"/>
      <c r="B93" s="349"/>
      <c r="C93" s="350"/>
      <c r="D93" s="350"/>
      <c r="E93" s="350"/>
      <c r="F93" s="258" t="s">
        <v>511</v>
      </c>
      <c r="G93" s="350"/>
      <c r="H93" s="260">
        <v>42887</v>
      </c>
      <c r="I93" s="260" t="s">
        <v>717</v>
      </c>
      <c r="J93" s="261">
        <v>0</v>
      </c>
      <c r="K93" s="263">
        <v>0</v>
      </c>
      <c r="L93" s="263" t="s">
        <v>721</v>
      </c>
      <c r="M93" s="246"/>
    </row>
    <row r="94" spans="1:17" s="227" customFormat="1" ht="22.5" x14ac:dyDescent="0.2">
      <c r="A94" s="349"/>
      <c r="B94" s="349"/>
      <c r="C94" s="350"/>
      <c r="D94" s="350"/>
      <c r="E94" s="350" t="s">
        <v>512</v>
      </c>
      <c r="F94" s="258" t="s">
        <v>513</v>
      </c>
      <c r="G94" s="350"/>
      <c r="H94" s="260">
        <v>43132</v>
      </c>
      <c r="I94" s="260">
        <v>43830</v>
      </c>
      <c r="J94" s="261">
        <v>0</v>
      </c>
      <c r="K94" s="261">
        <v>0</v>
      </c>
      <c r="L94" s="263" t="s">
        <v>721</v>
      </c>
      <c r="M94" s="246"/>
    </row>
    <row r="95" spans="1:17" s="227" customFormat="1" ht="22.5" x14ac:dyDescent="0.2">
      <c r="A95" s="349"/>
      <c r="B95" s="349"/>
      <c r="C95" s="350"/>
      <c r="D95" s="350"/>
      <c r="E95" s="350"/>
      <c r="F95" s="258" t="s">
        <v>514</v>
      </c>
      <c r="G95" s="350"/>
      <c r="H95" s="260">
        <v>43132</v>
      </c>
      <c r="I95" s="260">
        <v>43830</v>
      </c>
      <c r="J95" s="261">
        <v>0</v>
      </c>
      <c r="K95" s="261">
        <v>0</v>
      </c>
      <c r="L95" s="263" t="s">
        <v>721</v>
      </c>
      <c r="M95" s="247"/>
    </row>
    <row r="96" spans="1:17" s="227" customFormat="1" ht="11.25" x14ac:dyDescent="0.2">
      <c r="A96" s="349"/>
      <c r="B96" s="349"/>
      <c r="C96" s="350" t="s">
        <v>371</v>
      </c>
      <c r="D96" s="350"/>
      <c r="E96" s="350"/>
      <c r="F96" s="258" t="s">
        <v>515</v>
      </c>
      <c r="G96" s="350"/>
      <c r="H96" s="260">
        <v>43132</v>
      </c>
      <c r="I96" s="260">
        <v>43830</v>
      </c>
      <c r="J96" s="261">
        <v>0</v>
      </c>
      <c r="K96" s="261">
        <v>0</v>
      </c>
      <c r="L96" s="259" t="s">
        <v>721</v>
      </c>
    </row>
    <row r="97" spans="1:12" s="227" customFormat="1" ht="33.75" x14ac:dyDescent="0.2">
      <c r="A97" s="349"/>
      <c r="B97" s="349"/>
      <c r="C97" s="350"/>
      <c r="D97" s="350" t="s">
        <v>349</v>
      </c>
      <c r="E97" s="258" t="s">
        <v>516</v>
      </c>
      <c r="F97" s="258" t="s">
        <v>517</v>
      </c>
      <c r="G97" s="350" t="s">
        <v>364</v>
      </c>
      <c r="H97" s="260">
        <v>42370</v>
      </c>
      <c r="I97" s="260">
        <v>42430</v>
      </c>
      <c r="J97" s="261">
        <v>1</v>
      </c>
      <c r="K97" s="261">
        <v>1</v>
      </c>
      <c r="L97" s="258" t="s">
        <v>722</v>
      </c>
    </row>
    <row r="98" spans="1:12" s="227" customFormat="1" ht="11.25" x14ac:dyDescent="0.2">
      <c r="A98" s="349"/>
      <c r="B98" s="349"/>
      <c r="C98" s="350"/>
      <c r="D98" s="350"/>
      <c r="E98" s="349" t="s">
        <v>518</v>
      </c>
      <c r="F98" s="258" t="s">
        <v>519</v>
      </c>
      <c r="G98" s="350"/>
      <c r="H98" s="260">
        <v>42430</v>
      </c>
      <c r="I98" s="264">
        <v>43100</v>
      </c>
      <c r="J98" s="261">
        <v>0.7</v>
      </c>
      <c r="K98" s="261">
        <v>0.7</v>
      </c>
      <c r="L98" s="255" t="s">
        <v>718</v>
      </c>
    </row>
    <row r="99" spans="1:12" s="227" customFormat="1" ht="33.75" x14ac:dyDescent="0.2">
      <c r="A99" s="349"/>
      <c r="B99" s="349"/>
      <c r="C99" s="350"/>
      <c r="D99" s="350"/>
      <c r="E99" s="349"/>
      <c r="F99" s="258" t="s">
        <v>520</v>
      </c>
      <c r="G99" s="350"/>
      <c r="H99" s="260">
        <v>42430</v>
      </c>
      <c r="I99" s="264">
        <v>43100</v>
      </c>
      <c r="J99" s="261">
        <v>0.7</v>
      </c>
      <c r="K99" s="261">
        <v>0.7</v>
      </c>
      <c r="L99" s="255" t="s">
        <v>718</v>
      </c>
    </row>
    <row r="100" spans="1:12" s="227" customFormat="1" ht="45" x14ac:dyDescent="0.2">
      <c r="A100" s="349"/>
      <c r="B100" s="349"/>
      <c r="C100" s="350"/>
      <c r="D100" s="350"/>
      <c r="E100" s="258" t="s">
        <v>521</v>
      </c>
      <c r="F100" s="258" t="s">
        <v>522</v>
      </c>
      <c r="G100" s="350"/>
      <c r="H100" s="260">
        <v>42430</v>
      </c>
      <c r="I100" s="264">
        <v>42668</v>
      </c>
      <c r="J100" s="261">
        <v>1</v>
      </c>
      <c r="K100" s="261">
        <v>1</v>
      </c>
      <c r="L100" s="258" t="s">
        <v>723</v>
      </c>
    </row>
    <row r="101" spans="1:12" s="227" customFormat="1" ht="45" x14ac:dyDescent="0.2">
      <c r="A101" s="349"/>
      <c r="B101" s="349"/>
      <c r="C101" s="350"/>
      <c r="D101" s="350"/>
      <c r="E101" s="258" t="s">
        <v>523</v>
      </c>
      <c r="F101" s="258" t="s">
        <v>524</v>
      </c>
      <c r="G101" s="350"/>
      <c r="H101" s="260">
        <v>42430</v>
      </c>
      <c r="I101" s="262">
        <v>43008</v>
      </c>
      <c r="J101" s="261">
        <v>0.5</v>
      </c>
      <c r="K101" s="261">
        <v>0.8</v>
      </c>
      <c r="L101" s="255" t="s">
        <v>718</v>
      </c>
    </row>
    <row r="102" spans="1:12" s="227" customFormat="1" ht="45" x14ac:dyDescent="0.2">
      <c r="A102" s="349"/>
      <c r="B102" s="349"/>
      <c r="C102" s="350"/>
      <c r="D102" s="350"/>
      <c r="E102" s="258" t="s">
        <v>525</v>
      </c>
      <c r="F102" s="258" t="s">
        <v>526</v>
      </c>
      <c r="G102" s="350"/>
      <c r="H102" s="260">
        <v>42430</v>
      </c>
      <c r="I102" s="262">
        <v>43008</v>
      </c>
      <c r="J102" s="261">
        <v>0.8</v>
      </c>
      <c r="K102" s="261">
        <v>1</v>
      </c>
      <c r="L102" s="258" t="s">
        <v>724</v>
      </c>
    </row>
    <row r="103" spans="1:12" s="227" customFormat="1" ht="135" x14ac:dyDescent="0.2">
      <c r="A103" s="349"/>
      <c r="B103" s="258" t="s">
        <v>372</v>
      </c>
      <c r="C103" s="350" t="s">
        <v>373</v>
      </c>
      <c r="D103" s="350" t="s">
        <v>384</v>
      </c>
      <c r="E103" s="349" t="s">
        <v>527</v>
      </c>
      <c r="F103" s="258" t="s">
        <v>528</v>
      </c>
      <c r="G103" s="349" t="s">
        <v>374</v>
      </c>
      <c r="H103" s="260">
        <v>42370</v>
      </c>
      <c r="I103" s="260">
        <v>42735</v>
      </c>
      <c r="J103" s="261">
        <v>1</v>
      </c>
      <c r="K103" s="261">
        <v>1</v>
      </c>
      <c r="L103" s="255" t="s">
        <v>691</v>
      </c>
    </row>
    <row r="104" spans="1:12" s="227" customFormat="1" ht="33.75" x14ac:dyDescent="0.2">
      <c r="A104" s="349"/>
      <c r="B104" s="258"/>
      <c r="C104" s="350"/>
      <c r="D104" s="350"/>
      <c r="E104" s="349"/>
      <c r="F104" s="258" t="s">
        <v>529</v>
      </c>
      <c r="G104" s="349"/>
      <c r="H104" s="260">
        <v>42370</v>
      </c>
      <c r="I104" s="260">
        <v>42735</v>
      </c>
      <c r="J104" s="261">
        <v>1</v>
      </c>
      <c r="K104" s="261">
        <v>1</v>
      </c>
      <c r="L104" s="255" t="s">
        <v>692</v>
      </c>
    </row>
    <row r="105" spans="1:12" s="227" customFormat="1" ht="56.25" x14ac:dyDescent="0.2">
      <c r="A105" s="349"/>
      <c r="B105" s="258"/>
      <c r="C105" s="350"/>
      <c r="D105" s="350"/>
      <c r="E105" s="258" t="s">
        <v>530</v>
      </c>
      <c r="F105" s="258" t="s">
        <v>531</v>
      </c>
      <c r="G105" s="349"/>
      <c r="H105" s="260">
        <v>42370</v>
      </c>
      <c r="I105" s="260">
        <v>43100</v>
      </c>
      <c r="J105" s="261">
        <v>0.5</v>
      </c>
      <c r="K105" s="261">
        <v>0.4</v>
      </c>
      <c r="L105" s="255" t="s">
        <v>693</v>
      </c>
    </row>
    <row r="106" spans="1:12" s="227" customFormat="1" ht="33.75" x14ac:dyDescent="0.2">
      <c r="A106" s="349"/>
      <c r="B106" s="258"/>
      <c r="C106" s="350"/>
      <c r="D106" s="350"/>
      <c r="E106" s="258" t="s">
        <v>532</v>
      </c>
      <c r="F106" s="258" t="s">
        <v>533</v>
      </c>
      <c r="G106" s="349"/>
      <c r="H106" s="260">
        <v>42736</v>
      </c>
      <c r="I106" s="260">
        <v>43465</v>
      </c>
      <c r="J106" s="261" t="s">
        <v>694</v>
      </c>
      <c r="K106" s="261" t="s">
        <v>694</v>
      </c>
      <c r="L106" s="255" t="s">
        <v>695</v>
      </c>
    </row>
    <row r="107" spans="1:12" s="227" customFormat="1" ht="191.25" x14ac:dyDescent="0.2">
      <c r="A107" s="349"/>
      <c r="B107" s="258" t="s">
        <v>375</v>
      </c>
      <c r="C107" s="350" t="s">
        <v>376</v>
      </c>
      <c r="D107" s="350" t="s">
        <v>348</v>
      </c>
      <c r="E107" s="350" t="s">
        <v>534</v>
      </c>
      <c r="F107" s="259" t="s">
        <v>772</v>
      </c>
      <c r="G107" s="350" t="s">
        <v>541</v>
      </c>
      <c r="H107" s="260">
        <v>42370</v>
      </c>
      <c r="I107" s="260">
        <v>43465</v>
      </c>
      <c r="J107" s="265">
        <v>5</v>
      </c>
      <c r="K107" s="265">
        <v>7</v>
      </c>
      <c r="L107" s="259" t="s">
        <v>767</v>
      </c>
    </row>
    <row r="108" spans="1:12" s="227" customFormat="1" ht="33.75" x14ac:dyDescent="0.2">
      <c r="A108" s="349"/>
      <c r="B108" s="258"/>
      <c r="C108" s="350"/>
      <c r="D108" s="350"/>
      <c r="E108" s="350"/>
      <c r="F108" s="266" t="s">
        <v>535</v>
      </c>
      <c r="G108" s="350"/>
      <c r="H108" s="260">
        <v>42552</v>
      </c>
      <c r="I108" s="260">
        <v>42735</v>
      </c>
      <c r="J108" s="267">
        <v>1</v>
      </c>
      <c r="K108" s="267">
        <v>1</v>
      </c>
      <c r="L108" s="259" t="s">
        <v>768</v>
      </c>
    </row>
    <row r="109" spans="1:12" s="227" customFormat="1" ht="33.75" x14ac:dyDescent="0.2">
      <c r="A109" s="349"/>
      <c r="B109" s="258"/>
      <c r="C109" s="350"/>
      <c r="D109" s="350"/>
      <c r="E109" s="350" t="s">
        <v>773</v>
      </c>
      <c r="F109" s="266" t="s">
        <v>537</v>
      </c>
      <c r="G109" s="350"/>
      <c r="H109" s="260">
        <v>42401</v>
      </c>
      <c r="I109" s="260">
        <v>42735</v>
      </c>
      <c r="J109" s="267">
        <v>1</v>
      </c>
      <c r="K109" s="267">
        <v>0.9</v>
      </c>
      <c r="L109" s="259" t="s">
        <v>769</v>
      </c>
    </row>
    <row r="110" spans="1:12" s="227" customFormat="1" ht="22.5" x14ac:dyDescent="0.2">
      <c r="A110" s="349"/>
      <c r="B110" s="258"/>
      <c r="C110" s="350"/>
      <c r="D110" s="350"/>
      <c r="E110" s="350"/>
      <c r="F110" s="266" t="s">
        <v>538</v>
      </c>
      <c r="G110" s="350"/>
      <c r="H110" s="260">
        <v>42370</v>
      </c>
      <c r="I110" s="260">
        <v>43465</v>
      </c>
      <c r="J110" s="267">
        <v>0.33</v>
      </c>
      <c r="K110" s="267">
        <v>0.25</v>
      </c>
      <c r="L110" s="259" t="s">
        <v>770</v>
      </c>
    </row>
    <row r="111" spans="1:12" s="227" customFormat="1" ht="22.5" x14ac:dyDescent="0.2">
      <c r="A111" s="349"/>
      <c r="B111" s="258"/>
      <c r="C111" s="350"/>
      <c r="D111" s="350"/>
      <c r="E111" s="350"/>
      <c r="F111" s="266" t="s">
        <v>536</v>
      </c>
      <c r="G111" s="350"/>
      <c r="H111" s="260">
        <v>42370</v>
      </c>
      <c r="I111" s="260">
        <v>43465</v>
      </c>
      <c r="J111" s="267">
        <v>0.33</v>
      </c>
      <c r="K111" s="267">
        <v>0.33</v>
      </c>
      <c r="L111" s="268" t="s">
        <v>771</v>
      </c>
    </row>
    <row r="112" spans="1:12" s="227" customFormat="1" ht="33.75" x14ac:dyDescent="0.2">
      <c r="A112" s="349"/>
      <c r="B112" s="258"/>
      <c r="C112" s="350"/>
      <c r="D112" s="350"/>
      <c r="E112" s="266" t="s">
        <v>539</v>
      </c>
      <c r="F112" s="266" t="s">
        <v>540</v>
      </c>
      <c r="G112" s="350"/>
      <c r="H112" s="262" t="s">
        <v>694</v>
      </c>
      <c r="I112" s="399" t="s">
        <v>694</v>
      </c>
      <c r="J112" s="399" t="s">
        <v>694</v>
      </c>
      <c r="K112" s="399" t="s">
        <v>694</v>
      </c>
      <c r="L112" s="259" t="s">
        <v>754</v>
      </c>
    </row>
    <row r="113" spans="1:12" s="227" customFormat="1" ht="30.75" customHeight="1" x14ac:dyDescent="0.2">
      <c r="A113" s="349" t="s">
        <v>377</v>
      </c>
      <c r="B113" s="258" t="s">
        <v>378</v>
      </c>
      <c r="C113" s="266" t="s">
        <v>379</v>
      </c>
      <c r="D113" s="266" t="s">
        <v>385</v>
      </c>
      <c r="E113" s="287" t="s">
        <v>385</v>
      </c>
      <c r="F113" s="287" t="s">
        <v>385</v>
      </c>
      <c r="G113" s="266" t="s">
        <v>363</v>
      </c>
      <c r="H113" s="287" t="s">
        <v>385</v>
      </c>
      <c r="I113" s="287" t="s">
        <v>385</v>
      </c>
      <c r="J113" s="287" t="s">
        <v>385</v>
      </c>
      <c r="K113" s="287" t="s">
        <v>385</v>
      </c>
      <c r="L113" s="287" t="s">
        <v>385</v>
      </c>
    </row>
    <row r="114" spans="1:12" s="227" customFormat="1" ht="22.5" x14ac:dyDescent="0.2">
      <c r="A114" s="349"/>
      <c r="B114" s="349" t="s">
        <v>341</v>
      </c>
      <c r="C114" s="350" t="s">
        <v>380</v>
      </c>
      <c r="D114" s="354" t="s">
        <v>351</v>
      </c>
      <c r="E114" s="349" t="s">
        <v>567</v>
      </c>
      <c r="F114" s="258" t="s">
        <v>568</v>
      </c>
      <c r="G114" s="355" t="s">
        <v>366</v>
      </c>
      <c r="H114" s="364">
        <v>42370</v>
      </c>
      <c r="I114" s="364">
        <v>42734</v>
      </c>
      <c r="J114" s="365">
        <v>0.15</v>
      </c>
      <c r="K114" s="365">
        <v>0.15</v>
      </c>
      <c r="L114" s="363" t="s">
        <v>725</v>
      </c>
    </row>
    <row r="115" spans="1:12" s="227" customFormat="1" ht="11.25" x14ac:dyDescent="0.2">
      <c r="A115" s="349"/>
      <c r="B115" s="349"/>
      <c r="C115" s="350"/>
      <c r="D115" s="354"/>
      <c r="E115" s="349"/>
      <c r="F115" s="258" t="s">
        <v>569</v>
      </c>
      <c r="G115" s="355"/>
      <c r="H115" s="364"/>
      <c r="I115" s="364"/>
      <c r="J115" s="365"/>
      <c r="K115" s="365"/>
      <c r="L115" s="363"/>
    </row>
    <row r="116" spans="1:12" s="227" customFormat="1" ht="11.25" x14ac:dyDescent="0.2">
      <c r="A116" s="349"/>
      <c r="B116" s="349"/>
      <c r="C116" s="350"/>
      <c r="D116" s="354"/>
      <c r="E116" s="349"/>
      <c r="F116" s="258" t="s">
        <v>570</v>
      </c>
      <c r="G116" s="355"/>
      <c r="H116" s="364"/>
      <c r="I116" s="364"/>
      <c r="J116" s="365"/>
      <c r="K116" s="365"/>
      <c r="L116" s="363"/>
    </row>
    <row r="117" spans="1:12" s="227" customFormat="1" ht="11.25" x14ac:dyDescent="0.2">
      <c r="A117" s="349"/>
      <c r="B117" s="349"/>
      <c r="C117" s="350"/>
      <c r="D117" s="354"/>
      <c r="E117" s="349"/>
      <c r="F117" s="258" t="s">
        <v>571</v>
      </c>
      <c r="G117" s="355"/>
      <c r="H117" s="364"/>
      <c r="I117" s="364"/>
      <c r="J117" s="365"/>
      <c r="K117" s="365"/>
      <c r="L117" s="363"/>
    </row>
    <row r="118" spans="1:12" s="227" customFormat="1" ht="11.25" x14ac:dyDescent="0.2">
      <c r="A118" s="349"/>
      <c r="B118" s="349"/>
      <c r="C118" s="350"/>
      <c r="D118" s="354"/>
      <c r="E118" s="349"/>
      <c r="F118" s="258" t="s">
        <v>572</v>
      </c>
      <c r="G118" s="355"/>
      <c r="H118" s="364"/>
      <c r="I118" s="364"/>
      <c r="J118" s="365"/>
      <c r="K118" s="365"/>
      <c r="L118" s="363"/>
    </row>
    <row r="119" spans="1:12" s="227" customFormat="1" ht="11.25" x14ac:dyDescent="0.2">
      <c r="A119" s="349"/>
      <c r="B119" s="349"/>
      <c r="C119" s="350"/>
      <c r="D119" s="354"/>
      <c r="E119" s="349" t="s">
        <v>542</v>
      </c>
      <c r="F119" s="258" t="s">
        <v>543</v>
      </c>
      <c r="G119" s="355"/>
      <c r="H119" s="364">
        <v>42370</v>
      </c>
      <c r="I119" s="364">
        <v>42734</v>
      </c>
      <c r="J119" s="365">
        <v>0.15</v>
      </c>
      <c r="K119" s="365">
        <v>0.15</v>
      </c>
      <c r="L119" s="363" t="s">
        <v>726</v>
      </c>
    </row>
    <row r="120" spans="1:12" s="227" customFormat="1" ht="11.25" x14ac:dyDescent="0.2">
      <c r="A120" s="349"/>
      <c r="B120" s="349"/>
      <c r="C120" s="350"/>
      <c r="D120" s="354"/>
      <c r="E120" s="349"/>
      <c r="F120" s="258" t="s">
        <v>544</v>
      </c>
      <c r="G120" s="355"/>
      <c r="H120" s="364"/>
      <c r="I120" s="364"/>
      <c r="J120" s="365"/>
      <c r="K120" s="365"/>
      <c r="L120" s="363"/>
    </row>
    <row r="121" spans="1:12" s="227" customFormat="1" ht="11.25" x14ac:dyDescent="0.2">
      <c r="A121" s="349"/>
      <c r="B121" s="349"/>
      <c r="C121" s="350"/>
      <c r="D121" s="354"/>
      <c r="E121" s="349"/>
      <c r="F121" s="258" t="s">
        <v>545</v>
      </c>
      <c r="G121" s="355"/>
      <c r="H121" s="364"/>
      <c r="I121" s="364"/>
      <c r="J121" s="365"/>
      <c r="K121" s="365"/>
      <c r="L121" s="363"/>
    </row>
    <row r="122" spans="1:12" s="227" customFormat="1" ht="11.25" x14ac:dyDescent="0.2">
      <c r="A122" s="349"/>
      <c r="B122" s="349"/>
      <c r="C122" s="350"/>
      <c r="D122" s="354"/>
      <c r="E122" s="349"/>
      <c r="F122" s="258" t="s">
        <v>546</v>
      </c>
      <c r="G122" s="355"/>
      <c r="H122" s="364"/>
      <c r="I122" s="364"/>
      <c r="J122" s="365"/>
      <c r="K122" s="365"/>
      <c r="L122" s="363"/>
    </row>
    <row r="123" spans="1:12" s="227" customFormat="1" ht="11.25" x14ac:dyDescent="0.2">
      <c r="A123" s="349"/>
      <c r="B123" s="349"/>
      <c r="C123" s="350"/>
      <c r="D123" s="354"/>
      <c r="E123" s="349" t="s">
        <v>547</v>
      </c>
      <c r="F123" s="258" t="s">
        <v>548</v>
      </c>
      <c r="G123" s="355"/>
      <c r="H123" s="364">
        <v>42370</v>
      </c>
      <c r="I123" s="364">
        <v>42734</v>
      </c>
      <c r="J123" s="365">
        <v>0.4</v>
      </c>
      <c r="K123" s="365">
        <v>0.4</v>
      </c>
      <c r="L123" s="363" t="s">
        <v>727</v>
      </c>
    </row>
    <row r="124" spans="1:12" s="227" customFormat="1" ht="11.25" x14ac:dyDescent="0.2">
      <c r="A124" s="349"/>
      <c r="B124" s="349"/>
      <c r="C124" s="350"/>
      <c r="D124" s="354"/>
      <c r="E124" s="349"/>
      <c r="F124" s="258" t="s">
        <v>549</v>
      </c>
      <c r="G124" s="355"/>
      <c r="H124" s="364"/>
      <c r="I124" s="364"/>
      <c r="J124" s="365"/>
      <c r="K124" s="365"/>
      <c r="L124" s="363"/>
    </row>
    <row r="125" spans="1:12" s="227" customFormat="1" ht="11.25" x14ac:dyDescent="0.2">
      <c r="A125" s="349"/>
      <c r="B125" s="349"/>
      <c r="C125" s="350"/>
      <c r="D125" s="354"/>
      <c r="E125" s="349"/>
      <c r="F125" s="258" t="s">
        <v>550</v>
      </c>
      <c r="G125" s="355"/>
      <c r="H125" s="364"/>
      <c r="I125" s="364"/>
      <c r="J125" s="365"/>
      <c r="K125" s="365"/>
      <c r="L125" s="363"/>
    </row>
    <row r="126" spans="1:12" s="227" customFormat="1" ht="11.25" x14ac:dyDescent="0.2">
      <c r="A126" s="349"/>
      <c r="B126" s="349"/>
      <c r="C126" s="350"/>
      <c r="D126" s="354"/>
      <c r="E126" s="349"/>
      <c r="F126" s="258" t="s">
        <v>551</v>
      </c>
      <c r="G126" s="355"/>
      <c r="H126" s="364"/>
      <c r="I126" s="364"/>
      <c r="J126" s="365"/>
      <c r="K126" s="365"/>
      <c r="L126" s="363"/>
    </row>
    <row r="127" spans="1:12" s="227" customFormat="1" ht="11.25" x14ac:dyDescent="0.2">
      <c r="A127" s="349"/>
      <c r="B127" s="349"/>
      <c r="C127" s="350"/>
      <c r="D127" s="354"/>
      <c r="E127" s="349"/>
      <c r="F127" s="258" t="s">
        <v>552</v>
      </c>
      <c r="G127" s="355"/>
      <c r="H127" s="364"/>
      <c r="I127" s="364"/>
      <c r="J127" s="365"/>
      <c r="K127" s="365"/>
      <c r="L127" s="363"/>
    </row>
    <row r="128" spans="1:12" s="227" customFormat="1" ht="11.25" x14ac:dyDescent="0.2">
      <c r="A128" s="349"/>
      <c r="B128" s="349"/>
      <c r="C128" s="350"/>
      <c r="D128" s="354"/>
      <c r="E128" s="349"/>
      <c r="F128" s="258" t="s">
        <v>553</v>
      </c>
      <c r="G128" s="355"/>
      <c r="H128" s="364"/>
      <c r="I128" s="364"/>
      <c r="J128" s="365"/>
      <c r="K128" s="365"/>
      <c r="L128" s="363"/>
    </row>
    <row r="129" spans="1:12" s="227" customFormat="1" ht="11.25" x14ac:dyDescent="0.2">
      <c r="A129" s="349"/>
      <c r="B129" s="349"/>
      <c r="C129" s="350"/>
      <c r="D129" s="354"/>
      <c r="E129" s="349"/>
      <c r="F129" s="258" t="s">
        <v>554</v>
      </c>
      <c r="G129" s="355"/>
      <c r="H129" s="364"/>
      <c r="I129" s="364"/>
      <c r="J129" s="365"/>
      <c r="K129" s="365"/>
      <c r="L129" s="363"/>
    </row>
    <row r="130" spans="1:12" s="227" customFormat="1" ht="11.25" x14ac:dyDescent="0.2">
      <c r="A130" s="349"/>
      <c r="B130" s="349"/>
      <c r="C130" s="350"/>
      <c r="D130" s="354"/>
      <c r="E130" s="349"/>
      <c r="F130" s="258" t="s">
        <v>555</v>
      </c>
      <c r="G130" s="355"/>
      <c r="H130" s="364"/>
      <c r="I130" s="364"/>
      <c r="J130" s="365"/>
      <c r="K130" s="365"/>
      <c r="L130" s="363"/>
    </row>
    <row r="131" spans="1:12" s="227" customFormat="1" ht="11.25" x14ac:dyDescent="0.2">
      <c r="A131" s="349"/>
      <c r="B131" s="349"/>
      <c r="C131" s="350"/>
      <c r="D131" s="354"/>
      <c r="E131" s="349"/>
      <c r="F131" s="258" t="s">
        <v>556</v>
      </c>
      <c r="G131" s="355"/>
      <c r="H131" s="364"/>
      <c r="I131" s="364"/>
      <c r="J131" s="365"/>
      <c r="K131" s="365"/>
      <c r="L131" s="363"/>
    </row>
    <row r="132" spans="1:12" s="227" customFormat="1" ht="11.25" x14ac:dyDescent="0.2">
      <c r="A132" s="349"/>
      <c r="B132" s="349"/>
      <c r="C132" s="350"/>
      <c r="D132" s="354"/>
      <c r="E132" s="349"/>
      <c r="F132" s="258" t="s">
        <v>557</v>
      </c>
      <c r="G132" s="355"/>
      <c r="H132" s="364"/>
      <c r="I132" s="364"/>
      <c r="J132" s="365"/>
      <c r="K132" s="365"/>
      <c r="L132" s="363"/>
    </row>
    <row r="133" spans="1:12" s="227" customFormat="1" ht="11.25" x14ac:dyDescent="0.2">
      <c r="A133" s="349"/>
      <c r="B133" s="349"/>
      <c r="C133" s="350"/>
      <c r="D133" s="354"/>
      <c r="E133" s="349"/>
      <c r="F133" s="258" t="s">
        <v>558</v>
      </c>
      <c r="G133" s="355"/>
      <c r="H133" s="364"/>
      <c r="I133" s="364"/>
      <c r="J133" s="365"/>
      <c r="K133" s="365"/>
      <c r="L133" s="363"/>
    </row>
    <row r="134" spans="1:12" s="227" customFormat="1" ht="11.25" x14ac:dyDescent="0.2">
      <c r="A134" s="349"/>
      <c r="B134" s="349"/>
      <c r="C134" s="350"/>
      <c r="D134" s="354"/>
      <c r="E134" s="349" t="s">
        <v>559</v>
      </c>
      <c r="F134" s="258" t="s">
        <v>558</v>
      </c>
      <c r="G134" s="355"/>
      <c r="H134" s="364">
        <v>42370</v>
      </c>
      <c r="I134" s="364">
        <v>42734</v>
      </c>
      <c r="J134" s="365">
        <v>0.15</v>
      </c>
      <c r="K134" s="365">
        <v>0.15</v>
      </c>
      <c r="L134" s="363" t="s">
        <v>728</v>
      </c>
    </row>
    <row r="135" spans="1:12" s="227" customFormat="1" ht="11.25" x14ac:dyDescent="0.2">
      <c r="A135" s="349"/>
      <c r="B135" s="349"/>
      <c r="C135" s="350"/>
      <c r="D135" s="354"/>
      <c r="E135" s="349"/>
      <c r="F135" s="258" t="s">
        <v>560</v>
      </c>
      <c r="G135" s="355"/>
      <c r="H135" s="364"/>
      <c r="I135" s="364"/>
      <c r="J135" s="365"/>
      <c r="K135" s="365"/>
      <c r="L135" s="363"/>
    </row>
    <row r="136" spans="1:12" s="227" customFormat="1" ht="22.5" x14ac:dyDescent="0.2">
      <c r="A136" s="349"/>
      <c r="B136" s="349"/>
      <c r="C136" s="350"/>
      <c r="D136" s="354"/>
      <c r="E136" s="349"/>
      <c r="F136" s="258" t="s">
        <v>561</v>
      </c>
      <c r="G136" s="355"/>
      <c r="H136" s="364"/>
      <c r="I136" s="364"/>
      <c r="J136" s="365"/>
      <c r="K136" s="365"/>
      <c r="L136" s="363"/>
    </row>
    <row r="137" spans="1:12" s="227" customFormat="1" ht="11.25" x14ac:dyDescent="0.2">
      <c r="A137" s="349"/>
      <c r="B137" s="349"/>
      <c r="C137" s="350"/>
      <c r="D137" s="354"/>
      <c r="E137" s="349"/>
      <c r="F137" s="258" t="s">
        <v>562</v>
      </c>
      <c r="G137" s="355"/>
      <c r="H137" s="364"/>
      <c r="I137" s="364"/>
      <c r="J137" s="365"/>
      <c r="K137" s="365"/>
      <c r="L137" s="363"/>
    </row>
    <row r="138" spans="1:12" s="227" customFormat="1" ht="11.25" x14ac:dyDescent="0.2">
      <c r="A138" s="349"/>
      <c r="B138" s="349"/>
      <c r="C138" s="350"/>
      <c r="D138" s="354"/>
      <c r="E138" s="349" t="s">
        <v>563</v>
      </c>
      <c r="F138" s="258" t="s">
        <v>564</v>
      </c>
      <c r="G138" s="355"/>
      <c r="H138" s="364">
        <v>42370</v>
      </c>
      <c r="I138" s="364">
        <v>42734</v>
      </c>
      <c r="J138" s="365">
        <v>0.15</v>
      </c>
      <c r="K138" s="365">
        <v>0.15</v>
      </c>
      <c r="L138" s="363" t="s">
        <v>729</v>
      </c>
    </row>
    <row r="139" spans="1:12" s="227" customFormat="1" ht="11.25" x14ac:dyDescent="0.2">
      <c r="A139" s="349"/>
      <c r="B139" s="349"/>
      <c r="C139" s="350"/>
      <c r="D139" s="354"/>
      <c r="E139" s="349"/>
      <c r="F139" s="258" t="s">
        <v>565</v>
      </c>
      <c r="G139" s="355"/>
      <c r="H139" s="364"/>
      <c r="I139" s="364"/>
      <c r="J139" s="365"/>
      <c r="K139" s="365"/>
      <c r="L139" s="363"/>
    </row>
    <row r="140" spans="1:12" s="227" customFormat="1" ht="22.5" x14ac:dyDescent="0.2">
      <c r="A140" s="349"/>
      <c r="B140" s="349"/>
      <c r="C140" s="350"/>
      <c r="D140" s="354"/>
      <c r="E140" s="349"/>
      <c r="F140" s="258" t="s">
        <v>566</v>
      </c>
      <c r="G140" s="355"/>
      <c r="H140" s="364"/>
      <c r="I140" s="364"/>
      <c r="J140" s="365"/>
      <c r="K140" s="365"/>
      <c r="L140" s="363"/>
    </row>
    <row r="141" spans="1:12" s="227" customFormat="1" ht="56.25" x14ac:dyDescent="0.2">
      <c r="A141" s="349"/>
      <c r="B141" s="349"/>
      <c r="C141" s="350"/>
      <c r="D141" s="354" t="s">
        <v>352</v>
      </c>
      <c r="E141" s="258" t="s">
        <v>573</v>
      </c>
      <c r="F141" s="258" t="s">
        <v>574</v>
      </c>
      <c r="G141" s="355" t="s">
        <v>366</v>
      </c>
      <c r="H141" s="260">
        <v>42415</v>
      </c>
      <c r="I141" s="260">
        <v>42551</v>
      </c>
      <c r="J141" s="261">
        <v>0.2</v>
      </c>
      <c r="K141" s="261">
        <v>0.2</v>
      </c>
      <c r="L141" s="255" t="s">
        <v>730</v>
      </c>
    </row>
    <row r="142" spans="1:12" s="227" customFormat="1" ht="11.25" x14ac:dyDescent="0.2">
      <c r="A142" s="349"/>
      <c r="B142" s="349"/>
      <c r="C142" s="350"/>
      <c r="D142" s="354"/>
      <c r="E142" s="349" t="s">
        <v>575</v>
      </c>
      <c r="F142" s="258" t="s">
        <v>576</v>
      </c>
      <c r="G142" s="355"/>
      <c r="H142" s="364">
        <v>42389</v>
      </c>
      <c r="I142" s="364">
        <v>42734</v>
      </c>
      <c r="J142" s="365">
        <v>0.4</v>
      </c>
      <c r="K142" s="365">
        <v>0.4</v>
      </c>
      <c r="L142" s="363" t="s">
        <v>731</v>
      </c>
    </row>
    <row r="143" spans="1:12" s="227" customFormat="1" ht="11.25" x14ac:dyDescent="0.2">
      <c r="A143" s="349"/>
      <c r="B143" s="349"/>
      <c r="C143" s="350"/>
      <c r="D143" s="354"/>
      <c r="E143" s="349"/>
      <c r="F143" s="258" t="s">
        <v>577</v>
      </c>
      <c r="G143" s="355"/>
      <c r="H143" s="364"/>
      <c r="I143" s="364"/>
      <c r="J143" s="365"/>
      <c r="K143" s="365"/>
      <c r="L143" s="363"/>
    </row>
    <row r="144" spans="1:12" s="227" customFormat="1" ht="11.25" x14ac:dyDescent="0.2">
      <c r="A144" s="349"/>
      <c r="B144" s="349"/>
      <c r="C144" s="350"/>
      <c r="D144" s="354"/>
      <c r="E144" s="349" t="s">
        <v>578</v>
      </c>
      <c r="F144" s="258" t="s">
        <v>579</v>
      </c>
      <c r="G144" s="355"/>
      <c r="H144" s="364">
        <v>42415</v>
      </c>
      <c r="I144" s="364">
        <v>42734</v>
      </c>
      <c r="J144" s="366">
        <v>0.4</v>
      </c>
      <c r="K144" s="366">
        <v>0.4</v>
      </c>
      <c r="L144" s="367" t="s">
        <v>732</v>
      </c>
    </row>
    <row r="145" spans="1:12" s="227" customFormat="1" ht="11.25" x14ac:dyDescent="0.2">
      <c r="A145" s="349"/>
      <c r="B145" s="349"/>
      <c r="C145" s="350"/>
      <c r="D145" s="354"/>
      <c r="E145" s="349"/>
      <c r="F145" s="258" t="s">
        <v>580</v>
      </c>
      <c r="G145" s="355"/>
      <c r="H145" s="364"/>
      <c r="I145" s="364"/>
      <c r="J145" s="366"/>
      <c r="K145" s="366"/>
      <c r="L145" s="367"/>
    </row>
    <row r="146" spans="1:12" s="227" customFormat="1" ht="11.25" x14ac:dyDescent="0.2">
      <c r="A146" s="349"/>
      <c r="B146" s="349"/>
      <c r="C146" s="350"/>
      <c r="D146" s="354"/>
      <c r="E146" s="349"/>
      <c r="F146" s="258" t="s">
        <v>581</v>
      </c>
      <c r="G146" s="355"/>
      <c r="H146" s="364"/>
      <c r="I146" s="364"/>
      <c r="J146" s="366"/>
      <c r="K146" s="366"/>
      <c r="L146" s="367"/>
    </row>
    <row r="147" spans="1:12" s="227" customFormat="1" ht="11.25" x14ac:dyDescent="0.2">
      <c r="A147" s="349"/>
      <c r="B147" s="349"/>
      <c r="C147" s="350"/>
      <c r="D147" s="354"/>
      <c r="E147" s="349"/>
      <c r="F147" s="258" t="s">
        <v>582</v>
      </c>
      <c r="G147" s="355"/>
      <c r="H147" s="364"/>
      <c r="I147" s="364"/>
      <c r="J147" s="366"/>
      <c r="K147" s="366"/>
      <c r="L147" s="367"/>
    </row>
    <row r="148" spans="1:12" s="227" customFormat="1" ht="11.25" x14ac:dyDescent="0.2">
      <c r="A148" s="349"/>
      <c r="B148" s="349"/>
      <c r="C148" s="350"/>
      <c r="D148" s="354" t="s">
        <v>386</v>
      </c>
      <c r="E148" s="349" t="s">
        <v>600</v>
      </c>
      <c r="F148" s="258" t="s">
        <v>583</v>
      </c>
      <c r="G148" s="355" t="s">
        <v>366</v>
      </c>
      <c r="H148" s="364">
        <v>42370</v>
      </c>
      <c r="I148" s="364">
        <v>42467</v>
      </c>
      <c r="J148" s="365">
        <v>0.1</v>
      </c>
      <c r="K148" s="365">
        <v>0.1</v>
      </c>
      <c r="L148" s="363" t="s">
        <v>733</v>
      </c>
    </row>
    <row r="149" spans="1:12" s="227" customFormat="1" ht="11.25" x14ac:dyDescent="0.2">
      <c r="A149" s="349"/>
      <c r="B149" s="349"/>
      <c r="C149" s="350"/>
      <c r="D149" s="354"/>
      <c r="E149" s="349"/>
      <c r="F149" s="258" t="s">
        <v>584</v>
      </c>
      <c r="G149" s="355"/>
      <c r="H149" s="364"/>
      <c r="I149" s="364"/>
      <c r="J149" s="365"/>
      <c r="K149" s="365"/>
      <c r="L149" s="363"/>
    </row>
    <row r="150" spans="1:12" s="227" customFormat="1" ht="11.25" x14ac:dyDescent="0.2">
      <c r="A150" s="349"/>
      <c r="B150" s="349"/>
      <c r="C150" s="350"/>
      <c r="D150" s="354"/>
      <c r="E150" s="349"/>
      <c r="F150" s="258" t="s">
        <v>585</v>
      </c>
      <c r="G150" s="355"/>
      <c r="H150" s="364"/>
      <c r="I150" s="364"/>
      <c r="J150" s="365"/>
      <c r="K150" s="365"/>
      <c r="L150" s="363"/>
    </row>
    <row r="151" spans="1:12" s="227" customFormat="1" ht="11.25" x14ac:dyDescent="0.2">
      <c r="A151" s="349"/>
      <c r="B151" s="349"/>
      <c r="C151" s="350"/>
      <c r="D151" s="354"/>
      <c r="E151" s="349" t="s">
        <v>601</v>
      </c>
      <c r="F151" s="258" t="s">
        <v>586</v>
      </c>
      <c r="G151" s="355"/>
      <c r="H151" s="364">
        <v>42445</v>
      </c>
      <c r="I151" s="364">
        <v>42598</v>
      </c>
      <c r="J151" s="365">
        <v>0.2</v>
      </c>
      <c r="K151" s="365">
        <v>0.2</v>
      </c>
      <c r="L151" s="363" t="s">
        <v>734</v>
      </c>
    </row>
    <row r="152" spans="1:12" s="227" customFormat="1" ht="11.25" x14ac:dyDescent="0.2">
      <c r="A152" s="349"/>
      <c r="B152" s="349"/>
      <c r="C152" s="350"/>
      <c r="D152" s="354"/>
      <c r="E152" s="349"/>
      <c r="F152" s="258" t="s">
        <v>587</v>
      </c>
      <c r="G152" s="355"/>
      <c r="H152" s="364"/>
      <c r="I152" s="364"/>
      <c r="J152" s="365"/>
      <c r="K152" s="365"/>
      <c r="L152" s="363"/>
    </row>
    <row r="153" spans="1:12" s="227" customFormat="1" ht="11.25" x14ac:dyDescent="0.2">
      <c r="A153" s="349"/>
      <c r="B153" s="349"/>
      <c r="C153" s="350"/>
      <c r="D153" s="354"/>
      <c r="E153" s="349"/>
      <c r="F153" s="258" t="s">
        <v>588</v>
      </c>
      <c r="G153" s="355"/>
      <c r="H153" s="364"/>
      <c r="I153" s="364"/>
      <c r="J153" s="365"/>
      <c r="K153" s="365"/>
      <c r="L153" s="363"/>
    </row>
    <row r="154" spans="1:12" s="227" customFormat="1" ht="22.5" x14ac:dyDescent="0.2">
      <c r="A154" s="349"/>
      <c r="B154" s="349"/>
      <c r="C154" s="350"/>
      <c r="D154" s="354"/>
      <c r="E154" s="349"/>
      <c r="F154" s="258" t="s">
        <v>589</v>
      </c>
      <c r="G154" s="355"/>
      <c r="H154" s="364"/>
      <c r="I154" s="364"/>
      <c r="J154" s="365"/>
      <c r="K154" s="365"/>
      <c r="L154" s="363"/>
    </row>
    <row r="155" spans="1:12" s="227" customFormat="1" ht="22.5" x14ac:dyDescent="0.2">
      <c r="A155" s="349"/>
      <c r="B155" s="349"/>
      <c r="C155" s="350"/>
      <c r="D155" s="354"/>
      <c r="E155" s="349"/>
      <c r="F155" s="258" t="s">
        <v>590</v>
      </c>
      <c r="G155" s="355"/>
      <c r="H155" s="364"/>
      <c r="I155" s="364"/>
      <c r="J155" s="365"/>
      <c r="K155" s="365"/>
      <c r="L155" s="363"/>
    </row>
    <row r="156" spans="1:12" s="227" customFormat="1" ht="22.5" x14ac:dyDescent="0.2">
      <c r="A156" s="349"/>
      <c r="B156" s="349"/>
      <c r="C156" s="350"/>
      <c r="D156" s="354"/>
      <c r="E156" s="349"/>
      <c r="F156" s="258" t="s">
        <v>591</v>
      </c>
      <c r="G156" s="355"/>
      <c r="H156" s="364"/>
      <c r="I156" s="364"/>
      <c r="J156" s="365"/>
      <c r="K156" s="365"/>
      <c r="L156" s="363"/>
    </row>
    <row r="157" spans="1:12" s="227" customFormat="1" ht="11.25" x14ac:dyDescent="0.2">
      <c r="A157" s="349"/>
      <c r="B157" s="349"/>
      <c r="C157" s="350"/>
      <c r="D157" s="354"/>
      <c r="E157" s="349" t="s">
        <v>602</v>
      </c>
      <c r="F157" s="258" t="s">
        <v>592</v>
      </c>
      <c r="G157" s="355"/>
      <c r="H157" s="364">
        <v>42599</v>
      </c>
      <c r="I157" s="364">
        <v>42734</v>
      </c>
      <c r="J157" s="365">
        <v>0.2</v>
      </c>
      <c r="K157" s="365">
        <v>0.2</v>
      </c>
      <c r="L157" s="363" t="s">
        <v>735</v>
      </c>
    </row>
    <row r="158" spans="1:12" s="227" customFormat="1" ht="22.5" x14ac:dyDescent="0.2">
      <c r="A158" s="349"/>
      <c r="B158" s="349"/>
      <c r="C158" s="350"/>
      <c r="D158" s="354"/>
      <c r="E158" s="349"/>
      <c r="F158" s="258" t="s">
        <v>593</v>
      </c>
      <c r="G158" s="355"/>
      <c r="H158" s="364"/>
      <c r="I158" s="364"/>
      <c r="J158" s="365"/>
      <c r="K158" s="365"/>
      <c r="L158" s="363"/>
    </row>
    <row r="159" spans="1:12" s="227" customFormat="1" ht="22.5" x14ac:dyDescent="0.2">
      <c r="A159" s="349"/>
      <c r="B159" s="349"/>
      <c r="C159" s="350"/>
      <c r="D159" s="354"/>
      <c r="E159" s="349"/>
      <c r="F159" s="258" t="s">
        <v>594</v>
      </c>
      <c r="G159" s="355"/>
      <c r="H159" s="364"/>
      <c r="I159" s="364"/>
      <c r="J159" s="365"/>
      <c r="K159" s="365"/>
      <c r="L159" s="363"/>
    </row>
    <row r="160" spans="1:12" s="227" customFormat="1" ht="22.5" x14ac:dyDescent="0.2">
      <c r="A160" s="349"/>
      <c r="B160" s="349"/>
      <c r="C160" s="350"/>
      <c r="D160" s="354"/>
      <c r="E160" s="349"/>
      <c r="F160" s="258" t="s">
        <v>595</v>
      </c>
      <c r="G160" s="355"/>
      <c r="H160" s="364"/>
      <c r="I160" s="364"/>
      <c r="J160" s="365"/>
      <c r="K160" s="365"/>
      <c r="L160" s="363"/>
    </row>
    <row r="161" spans="1:12" s="227" customFormat="1" ht="22.5" x14ac:dyDescent="0.2">
      <c r="A161" s="349"/>
      <c r="B161" s="349"/>
      <c r="C161" s="350"/>
      <c r="D161" s="354"/>
      <c r="E161" s="349"/>
      <c r="F161" s="258" t="s">
        <v>596</v>
      </c>
      <c r="G161" s="355"/>
      <c r="H161" s="364"/>
      <c r="I161" s="364"/>
      <c r="J161" s="365"/>
      <c r="K161" s="365"/>
      <c r="L161" s="363"/>
    </row>
    <row r="162" spans="1:12" s="227" customFormat="1" ht="22.5" x14ac:dyDescent="0.2">
      <c r="A162" s="349"/>
      <c r="B162" s="349"/>
      <c r="C162" s="350"/>
      <c r="D162" s="354"/>
      <c r="E162" s="349"/>
      <c r="F162" s="258" t="s">
        <v>597</v>
      </c>
      <c r="G162" s="355"/>
      <c r="H162" s="364"/>
      <c r="I162" s="364"/>
      <c r="J162" s="365"/>
      <c r="K162" s="365"/>
      <c r="L162" s="363"/>
    </row>
    <row r="163" spans="1:12" s="227" customFormat="1" ht="33.75" x14ac:dyDescent="0.2">
      <c r="A163" s="349"/>
      <c r="B163" s="349"/>
      <c r="C163" s="350"/>
      <c r="D163" s="354"/>
      <c r="E163" s="349" t="s">
        <v>603</v>
      </c>
      <c r="F163" s="258" t="s">
        <v>598</v>
      </c>
      <c r="G163" s="355"/>
      <c r="H163" s="260"/>
      <c r="I163" s="260"/>
      <c r="J163" s="365">
        <v>0.2</v>
      </c>
      <c r="K163" s="365">
        <v>0.2</v>
      </c>
      <c r="L163" s="363" t="s">
        <v>736</v>
      </c>
    </row>
    <row r="164" spans="1:12" s="227" customFormat="1" ht="11.25" x14ac:dyDescent="0.2">
      <c r="A164" s="349"/>
      <c r="B164" s="349"/>
      <c r="C164" s="350"/>
      <c r="D164" s="354"/>
      <c r="E164" s="349"/>
      <c r="F164" s="258" t="s">
        <v>599</v>
      </c>
      <c r="G164" s="355"/>
      <c r="H164" s="260"/>
      <c r="I164" s="260"/>
      <c r="J164" s="365"/>
      <c r="K164" s="365"/>
      <c r="L164" s="363"/>
    </row>
    <row r="165" spans="1:12" s="227" customFormat="1" ht="33.75" x14ac:dyDescent="0.2">
      <c r="A165" s="349"/>
      <c r="B165" s="349"/>
      <c r="C165" s="350"/>
      <c r="D165" s="354" t="s">
        <v>353</v>
      </c>
      <c r="E165" s="349" t="s">
        <v>604</v>
      </c>
      <c r="F165" s="258" t="s">
        <v>605</v>
      </c>
      <c r="G165" s="355" t="s">
        <v>366</v>
      </c>
      <c r="H165" s="364">
        <v>42597</v>
      </c>
      <c r="I165" s="364">
        <v>42734</v>
      </c>
      <c r="J165" s="365">
        <v>0.25</v>
      </c>
      <c r="K165" s="368">
        <v>0.25</v>
      </c>
      <c r="L165" s="363" t="s">
        <v>737</v>
      </c>
    </row>
    <row r="166" spans="1:12" s="227" customFormat="1" ht="11.25" x14ac:dyDescent="0.2">
      <c r="A166" s="349"/>
      <c r="B166" s="349"/>
      <c r="C166" s="350"/>
      <c r="D166" s="354"/>
      <c r="E166" s="349"/>
      <c r="F166" s="258" t="s">
        <v>606</v>
      </c>
      <c r="G166" s="355"/>
      <c r="H166" s="364"/>
      <c r="I166" s="364"/>
      <c r="J166" s="365"/>
      <c r="K166" s="368"/>
      <c r="L166" s="363"/>
    </row>
    <row r="167" spans="1:12" s="227" customFormat="1" ht="11.25" x14ac:dyDescent="0.2">
      <c r="A167" s="349"/>
      <c r="B167" s="349"/>
      <c r="C167" s="350"/>
      <c r="D167" s="354"/>
      <c r="E167" s="349"/>
      <c r="F167" s="258" t="s">
        <v>607</v>
      </c>
      <c r="G167" s="355"/>
      <c r="H167" s="364"/>
      <c r="I167" s="364"/>
      <c r="J167" s="365"/>
      <c r="K167" s="368"/>
      <c r="L167" s="363"/>
    </row>
    <row r="168" spans="1:12" s="227" customFormat="1" ht="22.5" x14ac:dyDescent="0.2">
      <c r="A168" s="349"/>
      <c r="B168" s="349"/>
      <c r="C168" s="350"/>
      <c r="D168" s="354"/>
      <c r="E168" s="349" t="s">
        <v>608</v>
      </c>
      <c r="F168" s="258" t="s">
        <v>609</v>
      </c>
      <c r="G168" s="355"/>
      <c r="H168" s="364">
        <v>42430</v>
      </c>
      <c r="I168" s="364">
        <v>42613</v>
      </c>
      <c r="J168" s="365">
        <v>0.5</v>
      </c>
      <c r="K168" s="365">
        <v>0.5</v>
      </c>
      <c r="L168" s="363" t="s">
        <v>738</v>
      </c>
    </row>
    <row r="169" spans="1:12" s="227" customFormat="1" ht="22.5" x14ac:dyDescent="0.2">
      <c r="A169" s="349"/>
      <c r="B169" s="349"/>
      <c r="C169" s="350"/>
      <c r="D169" s="354"/>
      <c r="E169" s="349"/>
      <c r="F169" s="258" t="s">
        <v>610</v>
      </c>
      <c r="G169" s="355"/>
      <c r="H169" s="364"/>
      <c r="I169" s="364"/>
      <c r="J169" s="365"/>
      <c r="K169" s="365"/>
      <c r="L169" s="363"/>
    </row>
    <row r="170" spans="1:12" s="227" customFormat="1" ht="33.75" x14ac:dyDescent="0.2">
      <c r="A170" s="349"/>
      <c r="B170" s="349"/>
      <c r="C170" s="350"/>
      <c r="D170" s="354"/>
      <c r="E170" s="349" t="s">
        <v>611</v>
      </c>
      <c r="F170" s="258" t="s">
        <v>612</v>
      </c>
      <c r="G170" s="355"/>
      <c r="H170" s="364">
        <v>42464</v>
      </c>
      <c r="I170" s="364">
        <v>42720</v>
      </c>
      <c r="J170" s="365">
        <v>0.25</v>
      </c>
      <c r="K170" s="365">
        <v>0.25</v>
      </c>
      <c r="L170" s="363" t="s">
        <v>739</v>
      </c>
    </row>
    <row r="171" spans="1:12" s="227" customFormat="1" ht="33.75" x14ac:dyDescent="0.2">
      <c r="A171" s="349"/>
      <c r="B171" s="349"/>
      <c r="C171" s="350"/>
      <c r="D171" s="354"/>
      <c r="E171" s="349"/>
      <c r="F171" s="258" t="s">
        <v>613</v>
      </c>
      <c r="G171" s="355"/>
      <c r="H171" s="364"/>
      <c r="I171" s="364"/>
      <c r="J171" s="365"/>
      <c r="K171" s="365"/>
      <c r="L171" s="363"/>
    </row>
    <row r="172" spans="1:12" s="227" customFormat="1" ht="22.5" x14ac:dyDescent="0.2">
      <c r="A172" s="349"/>
      <c r="B172" s="349"/>
      <c r="C172" s="350"/>
      <c r="D172" s="354"/>
      <c r="E172" s="349"/>
      <c r="F172" s="258" t="s">
        <v>614</v>
      </c>
      <c r="G172" s="355"/>
      <c r="H172" s="364"/>
      <c r="I172" s="364"/>
      <c r="J172" s="365"/>
      <c r="K172" s="365"/>
      <c r="L172" s="363"/>
    </row>
    <row r="173" spans="1:12" s="227" customFormat="1" ht="11.25" x14ac:dyDescent="0.2">
      <c r="A173" s="349"/>
      <c r="B173" s="349"/>
      <c r="C173" s="350"/>
      <c r="D173" s="354" t="s">
        <v>354</v>
      </c>
      <c r="E173" s="349" t="s">
        <v>615</v>
      </c>
      <c r="F173" s="258" t="s">
        <v>616</v>
      </c>
      <c r="G173" s="355" t="s">
        <v>366</v>
      </c>
      <c r="H173" s="364">
        <v>42370</v>
      </c>
      <c r="I173" s="364">
        <v>42520</v>
      </c>
      <c r="J173" s="365">
        <v>0.1</v>
      </c>
      <c r="K173" s="365">
        <v>0.1</v>
      </c>
      <c r="L173" s="363" t="s">
        <v>740</v>
      </c>
    </row>
    <row r="174" spans="1:12" s="227" customFormat="1" ht="22.5" x14ac:dyDescent="0.2">
      <c r="A174" s="349"/>
      <c r="B174" s="349"/>
      <c r="C174" s="350"/>
      <c r="D174" s="354"/>
      <c r="E174" s="349"/>
      <c r="F174" s="258" t="s">
        <v>617</v>
      </c>
      <c r="G174" s="355"/>
      <c r="H174" s="364"/>
      <c r="I174" s="364"/>
      <c r="J174" s="365"/>
      <c r="K174" s="365"/>
      <c r="L174" s="363"/>
    </row>
    <row r="175" spans="1:12" s="227" customFormat="1" ht="22.5" x14ac:dyDescent="0.2">
      <c r="A175" s="349"/>
      <c r="B175" s="349"/>
      <c r="C175" s="350"/>
      <c r="D175" s="354"/>
      <c r="E175" s="349" t="s">
        <v>618</v>
      </c>
      <c r="F175" s="258" t="s">
        <v>619</v>
      </c>
      <c r="G175" s="355"/>
      <c r="H175" s="364">
        <v>42370</v>
      </c>
      <c r="I175" s="364">
        <v>42612</v>
      </c>
      <c r="J175" s="365">
        <v>0.1</v>
      </c>
      <c r="K175" s="365">
        <v>0.1</v>
      </c>
      <c r="L175" s="363" t="s">
        <v>741</v>
      </c>
    </row>
    <row r="176" spans="1:12" s="227" customFormat="1" ht="22.5" x14ac:dyDescent="0.2">
      <c r="A176" s="349"/>
      <c r="B176" s="349"/>
      <c r="C176" s="350"/>
      <c r="D176" s="354"/>
      <c r="E176" s="349"/>
      <c r="F176" s="258" t="s">
        <v>620</v>
      </c>
      <c r="G176" s="355"/>
      <c r="H176" s="364"/>
      <c r="I176" s="364"/>
      <c r="J176" s="365"/>
      <c r="K176" s="365"/>
      <c r="L176" s="363"/>
    </row>
    <row r="177" spans="1:12" s="227" customFormat="1" ht="11.25" x14ac:dyDescent="0.2">
      <c r="A177" s="349"/>
      <c r="B177" s="349"/>
      <c r="C177" s="350"/>
      <c r="D177" s="354"/>
      <c r="E177" s="349"/>
      <c r="F177" s="258" t="s">
        <v>621</v>
      </c>
      <c r="G177" s="355"/>
      <c r="H177" s="364"/>
      <c r="I177" s="364"/>
      <c r="J177" s="365"/>
      <c r="K177" s="365"/>
      <c r="L177" s="363"/>
    </row>
    <row r="178" spans="1:12" s="227" customFormat="1" ht="22.5" x14ac:dyDescent="0.2">
      <c r="A178" s="349"/>
      <c r="B178" s="349"/>
      <c r="C178" s="350"/>
      <c r="D178" s="354"/>
      <c r="E178" s="349"/>
      <c r="F178" s="258" t="s">
        <v>622</v>
      </c>
      <c r="G178" s="355"/>
      <c r="H178" s="364"/>
      <c r="I178" s="364"/>
      <c r="J178" s="365"/>
      <c r="K178" s="365"/>
      <c r="L178" s="363"/>
    </row>
    <row r="179" spans="1:12" s="227" customFormat="1" ht="11.25" x14ac:dyDescent="0.2">
      <c r="A179" s="349"/>
      <c r="B179" s="349"/>
      <c r="C179" s="350"/>
      <c r="D179" s="354"/>
      <c r="E179" s="349"/>
      <c r="F179" s="258" t="s">
        <v>543</v>
      </c>
      <c r="G179" s="355"/>
      <c r="H179" s="364"/>
      <c r="I179" s="364"/>
      <c r="J179" s="365"/>
      <c r="K179" s="365"/>
      <c r="L179" s="363"/>
    </row>
    <row r="180" spans="1:12" s="227" customFormat="1" ht="11.25" x14ac:dyDescent="0.2">
      <c r="A180" s="349"/>
      <c r="B180" s="349"/>
      <c r="C180" s="350"/>
      <c r="D180" s="354"/>
      <c r="E180" s="349" t="s">
        <v>623</v>
      </c>
      <c r="F180" s="258" t="s">
        <v>624</v>
      </c>
      <c r="G180" s="355"/>
      <c r="H180" s="364">
        <v>42582</v>
      </c>
      <c r="I180" s="364">
        <v>42643</v>
      </c>
      <c r="J180" s="366">
        <v>0.1</v>
      </c>
      <c r="K180" s="366">
        <v>0.1</v>
      </c>
      <c r="L180" s="369" t="s">
        <v>742</v>
      </c>
    </row>
    <row r="181" spans="1:12" s="227" customFormat="1" ht="11.25" x14ac:dyDescent="0.2">
      <c r="A181" s="349"/>
      <c r="B181" s="349"/>
      <c r="C181" s="350"/>
      <c r="D181" s="354"/>
      <c r="E181" s="349"/>
      <c r="F181" s="258" t="s">
        <v>625</v>
      </c>
      <c r="G181" s="355"/>
      <c r="H181" s="364"/>
      <c r="I181" s="364"/>
      <c r="J181" s="366"/>
      <c r="K181" s="366"/>
      <c r="L181" s="369"/>
    </row>
    <row r="182" spans="1:12" s="227" customFormat="1" ht="11.25" x14ac:dyDescent="0.2">
      <c r="A182" s="349"/>
      <c r="B182" s="349"/>
      <c r="C182" s="350"/>
      <c r="D182" s="354"/>
      <c r="E182" s="349"/>
      <c r="F182" s="258" t="s">
        <v>626</v>
      </c>
      <c r="G182" s="355"/>
      <c r="H182" s="364"/>
      <c r="I182" s="364"/>
      <c r="J182" s="366"/>
      <c r="K182" s="366"/>
      <c r="L182" s="369"/>
    </row>
    <row r="183" spans="1:12" s="227" customFormat="1" ht="22.5" x14ac:dyDescent="0.2">
      <c r="A183" s="349"/>
      <c r="B183" s="349"/>
      <c r="C183" s="350"/>
      <c r="D183" s="354"/>
      <c r="E183" s="349"/>
      <c r="F183" s="258" t="s">
        <v>627</v>
      </c>
      <c r="G183" s="355"/>
      <c r="H183" s="364"/>
      <c r="I183" s="364"/>
      <c r="J183" s="366"/>
      <c r="K183" s="366"/>
      <c r="L183" s="369"/>
    </row>
    <row r="184" spans="1:12" s="227" customFormat="1" ht="22.5" x14ac:dyDescent="0.2">
      <c r="A184" s="349"/>
      <c r="B184" s="349"/>
      <c r="C184" s="350"/>
      <c r="D184" s="354"/>
      <c r="E184" s="349"/>
      <c r="F184" s="258" t="s">
        <v>628</v>
      </c>
      <c r="G184" s="355"/>
      <c r="H184" s="364"/>
      <c r="I184" s="364"/>
      <c r="J184" s="366"/>
      <c r="K184" s="366"/>
      <c r="L184" s="369"/>
    </row>
    <row r="185" spans="1:12" s="227" customFormat="1" ht="22.5" x14ac:dyDescent="0.2">
      <c r="A185" s="349"/>
      <c r="B185" s="349"/>
      <c r="C185" s="350"/>
      <c r="D185" s="354"/>
      <c r="E185" s="349"/>
      <c r="F185" s="258" t="s">
        <v>629</v>
      </c>
      <c r="G185" s="355"/>
      <c r="H185" s="364"/>
      <c r="I185" s="364"/>
      <c r="J185" s="366"/>
      <c r="K185" s="366"/>
      <c r="L185" s="369"/>
    </row>
    <row r="186" spans="1:12" s="227" customFormat="1" ht="22.5" x14ac:dyDescent="0.2">
      <c r="A186" s="349"/>
      <c r="B186" s="349"/>
      <c r="C186" s="350"/>
      <c r="D186" s="354"/>
      <c r="E186" s="349" t="s">
        <v>630</v>
      </c>
      <c r="F186" s="258" t="s">
        <v>631</v>
      </c>
      <c r="G186" s="355"/>
      <c r="H186" s="364">
        <v>42583</v>
      </c>
      <c r="I186" s="364">
        <v>42706</v>
      </c>
      <c r="J186" s="365">
        <v>0.1</v>
      </c>
      <c r="K186" s="365">
        <v>0.1</v>
      </c>
      <c r="L186" s="363" t="s">
        <v>743</v>
      </c>
    </row>
    <row r="187" spans="1:12" s="227" customFormat="1" ht="11.25" x14ac:dyDescent="0.2">
      <c r="A187" s="349"/>
      <c r="B187" s="349"/>
      <c r="C187" s="350"/>
      <c r="D187" s="354"/>
      <c r="E187" s="349"/>
      <c r="F187" s="258" t="s">
        <v>632</v>
      </c>
      <c r="G187" s="355"/>
      <c r="H187" s="364"/>
      <c r="I187" s="364"/>
      <c r="J187" s="365"/>
      <c r="K187" s="365"/>
      <c r="L187" s="363"/>
    </row>
    <row r="188" spans="1:12" s="227" customFormat="1" ht="11.25" x14ac:dyDescent="0.2">
      <c r="A188" s="349"/>
      <c r="B188" s="349"/>
      <c r="C188" s="350"/>
      <c r="D188" s="354"/>
      <c r="E188" s="349"/>
      <c r="F188" s="258" t="s">
        <v>633</v>
      </c>
      <c r="G188" s="355"/>
      <c r="H188" s="364"/>
      <c r="I188" s="364"/>
      <c r="J188" s="365"/>
      <c r="K188" s="365"/>
      <c r="L188" s="363"/>
    </row>
    <row r="189" spans="1:12" s="227" customFormat="1" ht="22.5" x14ac:dyDescent="0.2">
      <c r="A189" s="349"/>
      <c r="B189" s="349"/>
      <c r="C189" s="350"/>
      <c r="D189" s="354"/>
      <c r="E189" s="349"/>
      <c r="F189" s="258" t="s">
        <v>634</v>
      </c>
      <c r="G189" s="355"/>
      <c r="H189" s="364"/>
      <c r="I189" s="364"/>
      <c r="J189" s="365"/>
      <c r="K189" s="365"/>
      <c r="L189" s="363"/>
    </row>
    <row r="190" spans="1:12" s="227" customFormat="1" ht="11.25" x14ac:dyDescent="0.2">
      <c r="A190" s="349"/>
      <c r="B190" s="349"/>
      <c r="C190" s="350"/>
      <c r="D190" s="354"/>
      <c r="E190" s="349"/>
      <c r="F190" s="258" t="s">
        <v>635</v>
      </c>
      <c r="G190" s="355"/>
      <c r="H190" s="364"/>
      <c r="I190" s="364"/>
      <c r="J190" s="365"/>
      <c r="K190" s="365"/>
      <c r="L190" s="363"/>
    </row>
    <row r="191" spans="1:12" s="227" customFormat="1" ht="11.25" x14ac:dyDescent="0.2">
      <c r="A191" s="349"/>
      <c r="B191" s="349"/>
      <c r="C191" s="350"/>
      <c r="D191" s="354"/>
      <c r="E191" s="349" t="s">
        <v>636</v>
      </c>
      <c r="F191" s="258" t="s">
        <v>637</v>
      </c>
      <c r="G191" s="355"/>
      <c r="H191" s="364">
        <v>42370</v>
      </c>
      <c r="I191" s="364">
        <v>42551</v>
      </c>
      <c r="J191" s="365">
        <v>0.2</v>
      </c>
      <c r="K191" s="365">
        <v>0.2</v>
      </c>
      <c r="L191" s="363" t="s">
        <v>744</v>
      </c>
    </row>
    <row r="192" spans="1:12" s="227" customFormat="1" ht="11.25" x14ac:dyDescent="0.2">
      <c r="A192" s="349"/>
      <c r="B192" s="349"/>
      <c r="C192" s="350"/>
      <c r="D192" s="354"/>
      <c r="E192" s="349"/>
      <c r="F192" s="258" t="s">
        <v>638</v>
      </c>
      <c r="G192" s="355"/>
      <c r="H192" s="364"/>
      <c r="I192" s="364"/>
      <c r="J192" s="365"/>
      <c r="K192" s="365"/>
      <c r="L192" s="363"/>
    </row>
    <row r="193" spans="1:12" s="227" customFormat="1" ht="11.25" x14ac:dyDescent="0.2">
      <c r="A193" s="349"/>
      <c r="B193" s="349"/>
      <c r="C193" s="350"/>
      <c r="D193" s="354"/>
      <c r="E193" s="349"/>
      <c r="F193" s="258" t="s">
        <v>639</v>
      </c>
      <c r="G193" s="355"/>
      <c r="H193" s="364"/>
      <c r="I193" s="364"/>
      <c r="J193" s="365"/>
      <c r="K193" s="365"/>
      <c r="L193" s="363"/>
    </row>
    <row r="194" spans="1:12" s="227" customFormat="1" ht="11.25" x14ac:dyDescent="0.2">
      <c r="A194" s="349"/>
      <c r="B194" s="349"/>
      <c r="C194" s="350"/>
      <c r="D194" s="354"/>
      <c r="E194" s="349"/>
      <c r="F194" s="258" t="s">
        <v>640</v>
      </c>
      <c r="G194" s="355"/>
      <c r="H194" s="364"/>
      <c r="I194" s="364"/>
      <c r="J194" s="365"/>
      <c r="K194" s="365"/>
      <c r="L194" s="363"/>
    </row>
    <row r="195" spans="1:12" s="227" customFormat="1" ht="11.25" x14ac:dyDescent="0.2">
      <c r="A195" s="349"/>
      <c r="B195" s="349"/>
      <c r="C195" s="350"/>
      <c r="D195" s="354"/>
      <c r="E195" s="363" t="s">
        <v>641</v>
      </c>
      <c r="F195" s="258" t="s">
        <v>642</v>
      </c>
      <c r="G195" s="355"/>
      <c r="H195" s="364">
        <v>42370</v>
      </c>
      <c r="I195" s="364">
        <v>42612</v>
      </c>
      <c r="J195" s="365">
        <v>0.2</v>
      </c>
      <c r="K195" s="365">
        <v>0.2</v>
      </c>
      <c r="L195" s="363" t="s">
        <v>745</v>
      </c>
    </row>
    <row r="196" spans="1:12" s="227" customFormat="1" ht="33.75" x14ac:dyDescent="0.2">
      <c r="A196" s="349"/>
      <c r="B196" s="349"/>
      <c r="C196" s="350"/>
      <c r="D196" s="354"/>
      <c r="E196" s="363"/>
      <c r="F196" s="258" t="s">
        <v>643</v>
      </c>
      <c r="G196" s="355"/>
      <c r="H196" s="364"/>
      <c r="I196" s="364"/>
      <c r="J196" s="365"/>
      <c r="K196" s="365"/>
      <c r="L196" s="363"/>
    </row>
    <row r="197" spans="1:12" s="227" customFormat="1" ht="11.25" x14ac:dyDescent="0.2">
      <c r="A197" s="349"/>
      <c r="B197" s="349"/>
      <c r="C197" s="350"/>
      <c r="D197" s="354"/>
      <c r="E197" s="363"/>
      <c r="F197" s="258" t="s">
        <v>644</v>
      </c>
      <c r="G197" s="355"/>
      <c r="H197" s="364"/>
      <c r="I197" s="364"/>
      <c r="J197" s="365"/>
      <c r="K197" s="365"/>
      <c r="L197" s="363"/>
    </row>
    <row r="198" spans="1:12" s="227" customFormat="1" ht="11.25" x14ac:dyDescent="0.2">
      <c r="A198" s="349"/>
      <c r="B198" s="349"/>
      <c r="C198" s="350"/>
      <c r="D198" s="354"/>
      <c r="E198" s="363"/>
      <c r="F198" s="258" t="s">
        <v>645</v>
      </c>
      <c r="G198" s="355"/>
      <c r="H198" s="364"/>
      <c r="I198" s="364"/>
      <c r="J198" s="365"/>
      <c r="K198" s="365"/>
      <c r="L198" s="363"/>
    </row>
    <row r="199" spans="1:12" s="227" customFormat="1" ht="22.5" x14ac:dyDescent="0.2">
      <c r="A199" s="349"/>
      <c r="B199" s="349"/>
      <c r="C199" s="350"/>
      <c r="D199" s="354"/>
      <c r="E199" s="349" t="s">
        <v>646</v>
      </c>
      <c r="F199" s="258" t="s">
        <v>647</v>
      </c>
      <c r="G199" s="355"/>
      <c r="H199" s="364">
        <v>42370</v>
      </c>
      <c r="I199" s="364">
        <v>42612</v>
      </c>
      <c r="J199" s="365">
        <v>0.1</v>
      </c>
      <c r="K199" s="365">
        <v>0.1</v>
      </c>
      <c r="L199" s="363" t="s">
        <v>746</v>
      </c>
    </row>
    <row r="200" spans="1:12" s="227" customFormat="1" ht="11.25" x14ac:dyDescent="0.2">
      <c r="A200" s="349"/>
      <c r="B200" s="349"/>
      <c r="C200" s="350"/>
      <c r="D200" s="354"/>
      <c r="E200" s="349"/>
      <c r="F200" s="258" t="s">
        <v>648</v>
      </c>
      <c r="G200" s="355"/>
      <c r="H200" s="364"/>
      <c r="I200" s="364"/>
      <c r="J200" s="365"/>
      <c r="K200" s="365"/>
      <c r="L200" s="363"/>
    </row>
    <row r="201" spans="1:12" s="227" customFormat="1" ht="22.5" x14ac:dyDescent="0.2">
      <c r="A201" s="349"/>
      <c r="B201" s="349"/>
      <c r="C201" s="350"/>
      <c r="D201" s="354"/>
      <c r="E201" s="349"/>
      <c r="F201" s="258" t="s">
        <v>649</v>
      </c>
      <c r="G201" s="355"/>
      <c r="H201" s="364"/>
      <c r="I201" s="364"/>
      <c r="J201" s="365"/>
      <c r="K201" s="365"/>
      <c r="L201" s="363"/>
    </row>
    <row r="202" spans="1:12" s="227" customFormat="1" ht="22.5" x14ac:dyDescent="0.2">
      <c r="A202" s="349"/>
      <c r="B202" s="349"/>
      <c r="C202" s="350"/>
      <c r="D202" s="354"/>
      <c r="E202" s="349" t="s">
        <v>650</v>
      </c>
      <c r="F202" s="258" t="s">
        <v>651</v>
      </c>
      <c r="G202" s="355"/>
      <c r="H202" s="364">
        <v>42582</v>
      </c>
      <c r="I202" s="364">
        <v>42643</v>
      </c>
      <c r="J202" s="365">
        <v>0.1</v>
      </c>
      <c r="K202" s="365">
        <v>0.1</v>
      </c>
      <c r="L202" s="363" t="s">
        <v>747</v>
      </c>
    </row>
    <row r="203" spans="1:12" s="227" customFormat="1" ht="11.25" x14ac:dyDescent="0.2">
      <c r="A203" s="349"/>
      <c r="B203" s="349"/>
      <c r="C203" s="350"/>
      <c r="D203" s="354"/>
      <c r="E203" s="349"/>
      <c r="F203" s="258" t="s">
        <v>625</v>
      </c>
      <c r="G203" s="355"/>
      <c r="H203" s="364"/>
      <c r="I203" s="364"/>
      <c r="J203" s="365"/>
      <c r="K203" s="365"/>
      <c r="L203" s="363"/>
    </row>
    <row r="204" spans="1:12" s="227" customFormat="1" ht="22.5" x14ac:dyDescent="0.2">
      <c r="A204" s="349"/>
      <c r="B204" s="349"/>
      <c r="C204" s="350"/>
      <c r="D204" s="354"/>
      <c r="E204" s="349"/>
      <c r="F204" s="258" t="s">
        <v>652</v>
      </c>
      <c r="G204" s="355"/>
      <c r="H204" s="364"/>
      <c r="I204" s="364"/>
      <c r="J204" s="365"/>
      <c r="K204" s="365"/>
      <c r="L204" s="363"/>
    </row>
    <row r="205" spans="1:12" s="227" customFormat="1" ht="22.5" x14ac:dyDescent="0.2">
      <c r="A205" s="349"/>
      <c r="B205" s="349"/>
      <c r="C205" s="350"/>
      <c r="D205" s="354"/>
      <c r="E205" s="349"/>
      <c r="F205" s="258" t="s">
        <v>653</v>
      </c>
      <c r="G205" s="355"/>
      <c r="H205" s="364"/>
      <c r="I205" s="364"/>
      <c r="J205" s="365"/>
      <c r="K205" s="365"/>
      <c r="L205" s="363"/>
    </row>
    <row r="206" spans="1:12" s="227" customFormat="1" ht="33.75" x14ac:dyDescent="0.2">
      <c r="A206" s="349"/>
      <c r="B206" s="258"/>
      <c r="C206" s="350"/>
      <c r="D206" s="354" t="s">
        <v>387</v>
      </c>
      <c r="E206" s="349" t="s">
        <v>654</v>
      </c>
      <c r="F206" s="258" t="s">
        <v>655</v>
      </c>
      <c r="G206" s="355" t="s">
        <v>366</v>
      </c>
      <c r="H206" s="364">
        <v>42552</v>
      </c>
      <c r="I206" s="364">
        <v>42734</v>
      </c>
      <c r="J206" s="365">
        <v>1</v>
      </c>
      <c r="K206" s="365">
        <v>1</v>
      </c>
      <c r="L206" s="363" t="s">
        <v>748</v>
      </c>
    </row>
    <row r="207" spans="1:12" s="227" customFormat="1" ht="22.5" x14ac:dyDescent="0.2">
      <c r="A207" s="349"/>
      <c r="B207" s="258"/>
      <c r="C207" s="350"/>
      <c r="D207" s="354"/>
      <c r="E207" s="349"/>
      <c r="F207" s="258" t="s">
        <v>656</v>
      </c>
      <c r="G207" s="355"/>
      <c r="H207" s="364"/>
      <c r="I207" s="364"/>
      <c r="J207" s="365"/>
      <c r="K207" s="365"/>
      <c r="L207" s="363"/>
    </row>
    <row r="208" spans="1:12" s="227" customFormat="1" ht="22.5" x14ac:dyDescent="0.2">
      <c r="A208" s="349"/>
      <c r="B208" s="258"/>
      <c r="C208" s="350"/>
      <c r="D208" s="354"/>
      <c r="E208" s="349"/>
      <c r="F208" s="258" t="s">
        <v>657</v>
      </c>
      <c r="G208" s="355"/>
      <c r="H208" s="364"/>
      <c r="I208" s="364"/>
      <c r="J208" s="365"/>
      <c r="K208" s="365"/>
      <c r="L208" s="363"/>
    </row>
    <row r="209" spans="1:12" s="227" customFormat="1" ht="22.5" x14ac:dyDescent="0.2">
      <c r="A209" s="349"/>
      <c r="B209" s="258"/>
      <c r="C209" s="350"/>
      <c r="D209" s="354"/>
      <c r="E209" s="349" t="s">
        <v>658</v>
      </c>
      <c r="F209" s="258" t="s">
        <v>659</v>
      </c>
      <c r="G209" s="355"/>
      <c r="H209" s="286" t="s">
        <v>716</v>
      </c>
      <c r="I209" s="286" t="s">
        <v>716</v>
      </c>
      <c r="J209" s="261" t="s">
        <v>694</v>
      </c>
      <c r="K209" s="261" t="s">
        <v>694</v>
      </c>
      <c r="L209" s="363"/>
    </row>
    <row r="210" spans="1:12" s="227" customFormat="1" ht="22.5" x14ac:dyDescent="0.2">
      <c r="A210" s="349"/>
      <c r="B210" s="258"/>
      <c r="C210" s="350"/>
      <c r="D210" s="354"/>
      <c r="E210" s="349"/>
      <c r="F210" s="258" t="s">
        <v>660</v>
      </c>
      <c r="G210" s="355"/>
      <c r="H210" s="286" t="s">
        <v>716</v>
      </c>
      <c r="I210" s="286" t="s">
        <v>716</v>
      </c>
      <c r="J210" s="261" t="s">
        <v>694</v>
      </c>
      <c r="K210" s="261" t="s">
        <v>694</v>
      </c>
      <c r="L210" s="363"/>
    </row>
    <row r="211" spans="1:12" s="227" customFormat="1" ht="11.25" x14ac:dyDescent="0.2">
      <c r="A211" s="349"/>
      <c r="B211" s="258"/>
      <c r="C211" s="350"/>
      <c r="D211" s="354"/>
      <c r="E211" s="349" t="s">
        <v>661</v>
      </c>
      <c r="F211" s="258" t="s">
        <v>662</v>
      </c>
      <c r="G211" s="355"/>
      <c r="H211" s="286" t="s">
        <v>716</v>
      </c>
      <c r="I211" s="286" t="s">
        <v>716</v>
      </c>
      <c r="J211" s="261" t="s">
        <v>694</v>
      </c>
      <c r="K211" s="261" t="s">
        <v>694</v>
      </c>
      <c r="L211" s="363"/>
    </row>
    <row r="212" spans="1:12" s="227" customFormat="1" ht="22.5" x14ac:dyDescent="0.2">
      <c r="A212" s="349"/>
      <c r="B212" s="258"/>
      <c r="C212" s="350"/>
      <c r="D212" s="354"/>
      <c r="E212" s="349"/>
      <c r="F212" s="258" t="s">
        <v>663</v>
      </c>
      <c r="G212" s="355"/>
      <c r="H212" s="286" t="s">
        <v>716</v>
      </c>
      <c r="I212" s="286" t="s">
        <v>716</v>
      </c>
      <c r="J212" s="261" t="s">
        <v>694</v>
      </c>
      <c r="K212" s="261" t="s">
        <v>694</v>
      </c>
      <c r="L212" s="363"/>
    </row>
    <row r="213" spans="1:12" s="227" customFormat="1" ht="22.5" x14ac:dyDescent="0.2">
      <c r="A213" s="349"/>
      <c r="B213" s="258"/>
      <c r="C213" s="350"/>
      <c r="D213" s="354"/>
      <c r="E213" s="349"/>
      <c r="F213" s="258" t="s">
        <v>664</v>
      </c>
      <c r="G213" s="355"/>
      <c r="H213" s="286" t="s">
        <v>716</v>
      </c>
      <c r="I213" s="286" t="s">
        <v>716</v>
      </c>
      <c r="J213" s="261" t="s">
        <v>694</v>
      </c>
      <c r="K213" s="261" t="s">
        <v>694</v>
      </c>
      <c r="L213" s="363"/>
    </row>
    <row r="214" spans="1:12" s="227" customFormat="1" ht="11.25" x14ac:dyDescent="0.2">
      <c r="A214" s="349"/>
      <c r="B214" s="258"/>
      <c r="C214" s="350"/>
      <c r="D214" s="354"/>
      <c r="E214" s="349"/>
      <c r="F214" s="258" t="s">
        <v>665</v>
      </c>
      <c r="G214" s="355"/>
      <c r="H214" s="286" t="s">
        <v>716</v>
      </c>
      <c r="I214" s="286" t="s">
        <v>716</v>
      </c>
      <c r="J214" s="261" t="s">
        <v>694</v>
      </c>
      <c r="K214" s="261" t="s">
        <v>694</v>
      </c>
      <c r="L214" s="363"/>
    </row>
    <row r="215" spans="1:12" s="227" customFormat="1" ht="11.25" x14ac:dyDescent="0.2">
      <c r="A215" s="349"/>
      <c r="B215" s="258"/>
      <c r="C215" s="350"/>
      <c r="D215" s="354"/>
      <c r="E215" s="349"/>
      <c r="F215" s="258" t="s">
        <v>666</v>
      </c>
      <c r="G215" s="355"/>
      <c r="H215" s="286" t="s">
        <v>716</v>
      </c>
      <c r="I215" s="286" t="s">
        <v>716</v>
      </c>
      <c r="J215" s="261" t="s">
        <v>694</v>
      </c>
      <c r="K215" s="261" t="s">
        <v>694</v>
      </c>
      <c r="L215" s="363"/>
    </row>
    <row r="216" spans="1:12" s="227" customFormat="1" ht="11.25" x14ac:dyDescent="0.2">
      <c r="A216" s="349"/>
      <c r="B216" s="258"/>
      <c r="C216" s="350"/>
      <c r="D216" s="354"/>
      <c r="E216" s="349"/>
      <c r="F216" s="258" t="s">
        <v>667</v>
      </c>
      <c r="G216" s="355"/>
      <c r="H216" s="286" t="s">
        <v>716</v>
      </c>
      <c r="I216" s="286" t="s">
        <v>716</v>
      </c>
      <c r="J216" s="261" t="s">
        <v>694</v>
      </c>
      <c r="K216" s="261" t="s">
        <v>694</v>
      </c>
      <c r="L216" s="363"/>
    </row>
    <row r="217" spans="1:12" s="227" customFormat="1" ht="22.5" x14ac:dyDescent="0.2">
      <c r="A217" s="349"/>
      <c r="B217" s="258"/>
      <c r="C217" s="350"/>
      <c r="D217" s="354"/>
      <c r="E217" s="349" t="s">
        <v>668</v>
      </c>
      <c r="F217" s="258" t="s">
        <v>669</v>
      </c>
      <c r="G217" s="355"/>
      <c r="H217" s="286" t="s">
        <v>716</v>
      </c>
      <c r="I217" s="286" t="s">
        <v>716</v>
      </c>
      <c r="J217" s="261" t="s">
        <v>694</v>
      </c>
      <c r="K217" s="261" t="s">
        <v>694</v>
      </c>
      <c r="L217" s="363"/>
    </row>
    <row r="218" spans="1:12" s="227" customFormat="1" ht="11.25" x14ac:dyDescent="0.2">
      <c r="A218" s="349"/>
      <c r="B218" s="258"/>
      <c r="C218" s="350"/>
      <c r="D218" s="354"/>
      <c r="E218" s="349"/>
      <c r="F218" s="258" t="s">
        <v>670</v>
      </c>
      <c r="G218" s="355"/>
      <c r="H218" s="286" t="s">
        <v>716</v>
      </c>
      <c r="I218" s="286" t="s">
        <v>716</v>
      </c>
      <c r="J218" s="261" t="s">
        <v>694</v>
      </c>
      <c r="K218" s="261" t="s">
        <v>694</v>
      </c>
      <c r="L218" s="363"/>
    </row>
    <row r="219" spans="1:12" s="227" customFormat="1" ht="11.25" x14ac:dyDescent="0.2">
      <c r="A219" s="349"/>
      <c r="B219" s="258"/>
      <c r="C219" s="350"/>
      <c r="D219" s="354"/>
      <c r="E219" s="349"/>
      <c r="F219" s="258" t="s">
        <v>671</v>
      </c>
      <c r="G219" s="355"/>
      <c r="H219" s="286" t="s">
        <v>716</v>
      </c>
      <c r="I219" s="286" t="s">
        <v>716</v>
      </c>
      <c r="J219" s="261" t="s">
        <v>694</v>
      </c>
      <c r="K219" s="261" t="s">
        <v>694</v>
      </c>
      <c r="L219" s="363"/>
    </row>
    <row r="220" spans="1:12" s="227" customFormat="1" ht="90" x14ac:dyDescent="0.2">
      <c r="A220" s="349"/>
      <c r="B220" s="349" t="s">
        <v>381</v>
      </c>
      <c r="C220" s="350" t="s">
        <v>382</v>
      </c>
      <c r="D220" s="350" t="s">
        <v>350</v>
      </c>
      <c r="E220" s="349" t="s">
        <v>672</v>
      </c>
      <c r="F220" s="258" t="s">
        <v>673</v>
      </c>
      <c r="G220" s="349" t="s">
        <v>383</v>
      </c>
      <c r="H220" s="273">
        <v>42500</v>
      </c>
      <c r="I220" s="273">
        <v>42556</v>
      </c>
      <c r="J220" s="274">
        <v>1</v>
      </c>
      <c r="K220" s="274">
        <v>1</v>
      </c>
      <c r="L220" s="275" t="s">
        <v>774</v>
      </c>
    </row>
    <row r="221" spans="1:12" s="227" customFormat="1" ht="67.5" x14ac:dyDescent="0.2">
      <c r="A221" s="349"/>
      <c r="B221" s="349"/>
      <c r="C221" s="350"/>
      <c r="D221" s="350"/>
      <c r="E221" s="349"/>
      <c r="F221" s="258" t="s">
        <v>674</v>
      </c>
      <c r="G221" s="349"/>
      <c r="H221" s="273">
        <v>42500</v>
      </c>
      <c r="I221" s="273">
        <v>42724</v>
      </c>
      <c r="J221" s="274">
        <v>1</v>
      </c>
      <c r="K221" s="274">
        <v>1</v>
      </c>
      <c r="L221" s="275" t="s">
        <v>775</v>
      </c>
    </row>
    <row r="222" spans="1:12" s="227" customFormat="1" ht="33.75" x14ac:dyDescent="0.2">
      <c r="A222" s="349"/>
      <c r="B222" s="349"/>
      <c r="C222" s="350"/>
      <c r="D222" s="350"/>
      <c r="E222" s="349"/>
      <c r="F222" s="258" t="s">
        <v>675</v>
      </c>
      <c r="G222" s="349"/>
      <c r="H222" s="273">
        <v>42500</v>
      </c>
      <c r="I222" s="273">
        <v>42704</v>
      </c>
      <c r="J222" s="274">
        <v>1</v>
      </c>
      <c r="K222" s="274">
        <v>1</v>
      </c>
      <c r="L222" s="275" t="s">
        <v>776</v>
      </c>
    </row>
    <row r="223" spans="1:12" s="227" customFormat="1" ht="33.75" x14ac:dyDescent="0.2">
      <c r="A223" s="349"/>
      <c r="B223" s="349"/>
      <c r="C223" s="350"/>
      <c r="D223" s="350"/>
      <c r="E223" s="349"/>
      <c r="F223" s="258" t="s">
        <v>676</v>
      </c>
      <c r="G223" s="349"/>
      <c r="H223" s="273">
        <v>42500</v>
      </c>
      <c r="I223" s="273">
        <v>42704</v>
      </c>
      <c r="J223" s="274">
        <v>1</v>
      </c>
      <c r="K223" s="274">
        <v>1</v>
      </c>
      <c r="L223" s="275" t="s">
        <v>777</v>
      </c>
    </row>
    <row r="224" spans="1:12" s="227" customFormat="1" ht="56.25" x14ac:dyDescent="0.2">
      <c r="A224" s="349"/>
      <c r="B224" s="349"/>
      <c r="C224" s="350"/>
      <c r="D224" s="350"/>
      <c r="E224" s="349" t="s">
        <v>677</v>
      </c>
      <c r="F224" s="258" t="s">
        <v>678</v>
      </c>
      <c r="G224" s="349"/>
      <c r="H224" s="273">
        <v>42500</v>
      </c>
      <c r="I224" s="273">
        <v>42704</v>
      </c>
      <c r="J224" s="274">
        <v>1</v>
      </c>
      <c r="K224" s="274">
        <v>1</v>
      </c>
      <c r="L224" s="275" t="s">
        <v>778</v>
      </c>
    </row>
    <row r="225" spans="1:12" s="227" customFormat="1" ht="56.25" x14ac:dyDescent="0.2">
      <c r="A225" s="349"/>
      <c r="B225" s="349"/>
      <c r="C225" s="350"/>
      <c r="D225" s="350"/>
      <c r="E225" s="349"/>
      <c r="F225" s="258" t="s">
        <v>679</v>
      </c>
      <c r="G225" s="349"/>
      <c r="H225" s="273">
        <v>42500</v>
      </c>
      <c r="I225" s="273">
        <v>42704</v>
      </c>
      <c r="J225" s="274">
        <v>1</v>
      </c>
      <c r="K225" s="274">
        <v>1</v>
      </c>
      <c r="L225" s="275" t="s">
        <v>778</v>
      </c>
    </row>
    <row r="226" spans="1:12" s="227" customFormat="1" ht="22.5" x14ac:dyDescent="0.2">
      <c r="A226" s="349"/>
      <c r="B226" s="255"/>
      <c r="C226" s="350"/>
      <c r="D226" s="350"/>
      <c r="E226" s="349"/>
      <c r="F226" s="255" t="s">
        <v>680</v>
      </c>
      <c r="G226" s="349"/>
      <c r="H226" s="273">
        <v>42500</v>
      </c>
      <c r="I226" s="273">
        <v>42704</v>
      </c>
      <c r="J226" s="274">
        <v>1</v>
      </c>
      <c r="K226" s="274">
        <v>1</v>
      </c>
      <c r="L226" s="275" t="s">
        <v>779</v>
      </c>
    </row>
    <row r="227" spans="1:12" s="227" customFormat="1" ht="33.75" x14ac:dyDescent="0.2">
      <c r="A227" s="349"/>
      <c r="B227" s="255"/>
      <c r="C227" s="350"/>
      <c r="D227" s="350"/>
      <c r="E227" s="363" t="s">
        <v>681</v>
      </c>
      <c r="F227" s="255" t="s">
        <v>682</v>
      </c>
      <c r="G227" s="349"/>
      <c r="H227" s="273">
        <v>42500</v>
      </c>
      <c r="I227" s="273">
        <v>42704</v>
      </c>
      <c r="J227" s="274">
        <v>1</v>
      </c>
      <c r="K227" s="274">
        <v>1</v>
      </c>
      <c r="L227" s="275" t="s">
        <v>780</v>
      </c>
    </row>
    <row r="228" spans="1:12" s="227" customFormat="1" ht="33.75" x14ac:dyDescent="0.2">
      <c r="A228" s="349"/>
      <c r="B228" s="255"/>
      <c r="C228" s="350"/>
      <c r="D228" s="350"/>
      <c r="E228" s="363"/>
      <c r="F228" s="255" t="s">
        <v>683</v>
      </c>
      <c r="G228" s="349"/>
      <c r="H228" s="273">
        <v>42500</v>
      </c>
      <c r="I228" s="273">
        <v>42704</v>
      </c>
      <c r="J228" s="274">
        <v>1</v>
      </c>
      <c r="K228" s="274">
        <v>1</v>
      </c>
      <c r="L228" s="275" t="s">
        <v>781</v>
      </c>
    </row>
    <row r="229" spans="1:12" s="227" customFormat="1" ht="33.75" x14ac:dyDescent="0.2">
      <c r="A229" s="349"/>
      <c r="B229" s="255"/>
      <c r="C229" s="350"/>
      <c r="D229" s="350"/>
      <c r="E229" s="363" t="s">
        <v>753</v>
      </c>
      <c r="F229" s="255" t="s">
        <v>683</v>
      </c>
      <c r="G229" s="349"/>
      <c r="H229" s="273">
        <v>42500</v>
      </c>
      <c r="I229" s="273">
        <v>42704</v>
      </c>
      <c r="J229" s="274">
        <v>1</v>
      </c>
      <c r="K229" s="274">
        <v>1</v>
      </c>
      <c r="L229" s="275" t="s">
        <v>781</v>
      </c>
    </row>
    <row r="230" spans="1:12" s="227" customFormat="1" ht="11.25" x14ac:dyDescent="0.2">
      <c r="A230" s="349"/>
      <c r="B230" s="255"/>
      <c r="C230" s="350"/>
      <c r="D230" s="350"/>
      <c r="E230" s="363"/>
      <c r="F230" s="255" t="s">
        <v>684</v>
      </c>
      <c r="G230" s="349"/>
      <c r="H230" s="273" t="s">
        <v>694</v>
      </c>
      <c r="I230" s="273" t="s">
        <v>694</v>
      </c>
      <c r="J230" s="273" t="s">
        <v>694</v>
      </c>
      <c r="K230" s="273" t="s">
        <v>694</v>
      </c>
      <c r="L230" s="275" t="s">
        <v>782</v>
      </c>
    </row>
    <row r="231" spans="1:12" s="227" customFormat="1" ht="11.25" x14ac:dyDescent="0.2">
      <c r="A231" s="349"/>
      <c r="B231" s="255"/>
      <c r="C231" s="350"/>
      <c r="D231" s="350"/>
      <c r="E231" s="363"/>
      <c r="F231" s="255" t="s">
        <v>685</v>
      </c>
      <c r="G231" s="349"/>
      <c r="H231" s="273" t="s">
        <v>694</v>
      </c>
      <c r="I231" s="273" t="s">
        <v>694</v>
      </c>
      <c r="J231" s="273" t="s">
        <v>694</v>
      </c>
      <c r="K231" s="273" t="s">
        <v>694</v>
      </c>
      <c r="L231" s="275" t="s">
        <v>782</v>
      </c>
    </row>
    <row r="232" spans="1:12" s="227" customFormat="1" ht="10.5" customHeight="1" x14ac:dyDescent="0.2">
      <c r="A232" s="224"/>
      <c r="B232" s="222"/>
      <c r="C232" s="223"/>
      <c r="D232" s="223"/>
      <c r="E232" s="238"/>
      <c r="G232" s="234"/>
      <c r="H232" s="236"/>
      <c r="I232" s="236"/>
      <c r="J232" s="235"/>
      <c r="K232" s="235"/>
    </row>
    <row r="233" spans="1:12" s="227" customFormat="1" ht="10.5" customHeight="1" x14ac:dyDescent="0.2">
      <c r="A233" s="224"/>
      <c r="B233" s="222"/>
      <c r="C233" s="223"/>
      <c r="D233" s="223"/>
      <c r="E233" s="238"/>
      <c r="G233" s="234"/>
      <c r="H233" s="236"/>
      <c r="I233" s="236"/>
      <c r="J233" s="235"/>
      <c r="K233" s="235"/>
    </row>
    <row r="234" spans="1:12" s="227" customFormat="1" ht="10.5" customHeight="1" x14ac:dyDescent="0.2">
      <c r="A234" s="224"/>
      <c r="B234" s="222"/>
      <c r="C234" s="223"/>
      <c r="D234" s="223"/>
      <c r="E234" s="238"/>
      <c r="G234" s="234"/>
      <c r="H234" s="236"/>
      <c r="I234" s="236"/>
      <c r="J234" s="235"/>
      <c r="K234" s="235"/>
    </row>
  </sheetData>
  <mergeCells count="247">
    <mergeCell ref="G6:G8"/>
    <mergeCell ref="G9:G13"/>
    <mergeCell ref="G14:G21"/>
    <mergeCell ref="H73:H75"/>
    <mergeCell ref="I73:I75"/>
    <mergeCell ref="J73:J75"/>
    <mergeCell ref="K73:K75"/>
    <mergeCell ref="L73:L75"/>
    <mergeCell ref="H76:H78"/>
    <mergeCell ref="I76:I78"/>
    <mergeCell ref="J76:J78"/>
    <mergeCell ref="E107:E108"/>
    <mergeCell ref="M73:M75"/>
    <mergeCell ref="N73:N75"/>
    <mergeCell ref="O73:O75"/>
    <mergeCell ref="P73:P75"/>
    <mergeCell ref="Q73:Q75"/>
    <mergeCell ref="M76:M78"/>
    <mergeCell ref="N76:N78"/>
    <mergeCell ref="O76:O78"/>
    <mergeCell ref="H202:H205"/>
    <mergeCell ref="I202:I205"/>
    <mergeCell ref="J202:J205"/>
    <mergeCell ref="K202:K205"/>
    <mergeCell ref="L202:L205"/>
    <mergeCell ref="H186:H190"/>
    <mergeCell ref="I186:I190"/>
    <mergeCell ref="J186:J190"/>
    <mergeCell ref="K186:K190"/>
    <mergeCell ref="L186:L190"/>
    <mergeCell ref="H191:H194"/>
    <mergeCell ref="I191:I194"/>
    <mergeCell ref="J191:J194"/>
    <mergeCell ref="K191:K194"/>
    <mergeCell ref="L191:L194"/>
    <mergeCell ref="H175:H179"/>
    <mergeCell ref="H206:H208"/>
    <mergeCell ref="I206:I208"/>
    <mergeCell ref="J206:J208"/>
    <mergeCell ref="K206:K208"/>
    <mergeCell ref="L206:L219"/>
    <mergeCell ref="H195:H198"/>
    <mergeCell ref="I195:I198"/>
    <mergeCell ref="J195:J198"/>
    <mergeCell ref="K195:K198"/>
    <mergeCell ref="L195:L198"/>
    <mergeCell ref="H199:H201"/>
    <mergeCell ref="I199:I201"/>
    <mergeCell ref="J199:J201"/>
    <mergeCell ref="K199:K201"/>
    <mergeCell ref="L199:L201"/>
    <mergeCell ref="I175:I179"/>
    <mergeCell ref="J175:J179"/>
    <mergeCell ref="K175:K179"/>
    <mergeCell ref="L175:L179"/>
    <mergeCell ref="H180:H185"/>
    <mergeCell ref="I180:I185"/>
    <mergeCell ref="J180:J185"/>
    <mergeCell ref="K180:K185"/>
    <mergeCell ref="L180:L185"/>
    <mergeCell ref="H170:H172"/>
    <mergeCell ref="I170:I172"/>
    <mergeCell ref="J170:J172"/>
    <mergeCell ref="K170:K172"/>
    <mergeCell ref="L170:L172"/>
    <mergeCell ref="H173:H174"/>
    <mergeCell ref="I173:I174"/>
    <mergeCell ref="J173:J174"/>
    <mergeCell ref="K173:K174"/>
    <mergeCell ref="L173:L174"/>
    <mergeCell ref="J163:J164"/>
    <mergeCell ref="K163:K164"/>
    <mergeCell ref="L163:L164"/>
    <mergeCell ref="H165:H167"/>
    <mergeCell ref="I165:I167"/>
    <mergeCell ref="J165:J167"/>
    <mergeCell ref="K165:K167"/>
    <mergeCell ref="L165:L167"/>
    <mergeCell ref="H168:H169"/>
    <mergeCell ref="I168:I169"/>
    <mergeCell ref="J168:J169"/>
    <mergeCell ref="K168:K169"/>
    <mergeCell ref="L168:L169"/>
    <mergeCell ref="H151:H156"/>
    <mergeCell ref="I151:I156"/>
    <mergeCell ref="J151:J156"/>
    <mergeCell ref="K151:K156"/>
    <mergeCell ref="L151:L156"/>
    <mergeCell ref="H157:H162"/>
    <mergeCell ref="I157:I162"/>
    <mergeCell ref="J157:J162"/>
    <mergeCell ref="K157:K162"/>
    <mergeCell ref="L157:L162"/>
    <mergeCell ref="H144:H147"/>
    <mergeCell ref="I144:I147"/>
    <mergeCell ref="J144:J147"/>
    <mergeCell ref="K144:K147"/>
    <mergeCell ref="L144:L147"/>
    <mergeCell ref="H148:H150"/>
    <mergeCell ref="I148:I150"/>
    <mergeCell ref="J148:J150"/>
    <mergeCell ref="K148:K150"/>
    <mergeCell ref="L148:L150"/>
    <mergeCell ref="H138:H140"/>
    <mergeCell ref="I138:I140"/>
    <mergeCell ref="J138:J140"/>
    <mergeCell ref="K138:K140"/>
    <mergeCell ref="L138:L140"/>
    <mergeCell ref="H142:H143"/>
    <mergeCell ref="I142:I143"/>
    <mergeCell ref="J142:J143"/>
    <mergeCell ref="K142:K143"/>
    <mergeCell ref="L142:L143"/>
    <mergeCell ref="H123:H133"/>
    <mergeCell ref="I123:I133"/>
    <mergeCell ref="J123:J133"/>
    <mergeCell ref="K123:K133"/>
    <mergeCell ref="L123:L133"/>
    <mergeCell ref="H134:H137"/>
    <mergeCell ref="I134:I137"/>
    <mergeCell ref="J134:J137"/>
    <mergeCell ref="K134:K137"/>
    <mergeCell ref="L134:L137"/>
    <mergeCell ref="H114:H118"/>
    <mergeCell ref="I114:I118"/>
    <mergeCell ref="J114:J118"/>
    <mergeCell ref="K114:K118"/>
    <mergeCell ref="L114:L118"/>
    <mergeCell ref="H119:H122"/>
    <mergeCell ref="I119:I122"/>
    <mergeCell ref="J119:J122"/>
    <mergeCell ref="K119:K122"/>
    <mergeCell ref="L119:L122"/>
    <mergeCell ref="G220:G231"/>
    <mergeCell ref="C220:C231"/>
    <mergeCell ref="D220:D231"/>
    <mergeCell ref="A113:A231"/>
    <mergeCell ref="A6:A37"/>
    <mergeCell ref="A38:A49"/>
    <mergeCell ref="A50:A112"/>
    <mergeCell ref="G206:G219"/>
    <mergeCell ref="D206:D219"/>
    <mergeCell ref="E220:E223"/>
    <mergeCell ref="E224:E226"/>
    <mergeCell ref="E227:E228"/>
    <mergeCell ref="E229:E231"/>
    <mergeCell ref="E199:E201"/>
    <mergeCell ref="E202:E205"/>
    <mergeCell ref="D173:D205"/>
    <mergeCell ref="G173:G205"/>
    <mergeCell ref="E217:E219"/>
    <mergeCell ref="E211:E216"/>
    <mergeCell ref="E209:E210"/>
    <mergeCell ref="E206:E208"/>
    <mergeCell ref="E175:E179"/>
    <mergeCell ref="E180:E185"/>
    <mergeCell ref="E186:E190"/>
    <mergeCell ref="E151:E156"/>
    <mergeCell ref="E134:E137"/>
    <mergeCell ref="E138:E140"/>
    <mergeCell ref="D114:D140"/>
    <mergeCell ref="G114:G140"/>
    <mergeCell ref="E142:E143"/>
    <mergeCell ref="E123:E133"/>
    <mergeCell ref="E191:E194"/>
    <mergeCell ref="E195:E198"/>
    <mergeCell ref="E168:E169"/>
    <mergeCell ref="E170:E172"/>
    <mergeCell ref="D165:D172"/>
    <mergeCell ref="G165:G172"/>
    <mergeCell ref="E173:E174"/>
    <mergeCell ref="E157:E162"/>
    <mergeCell ref="E163:E164"/>
    <mergeCell ref="D148:D164"/>
    <mergeCell ref="G148:G164"/>
    <mergeCell ref="E165:E167"/>
    <mergeCell ref="C6:C21"/>
    <mergeCell ref="E38:E40"/>
    <mergeCell ref="E41:E44"/>
    <mergeCell ref="E45:E47"/>
    <mergeCell ref="E48:E49"/>
    <mergeCell ref="D22:D37"/>
    <mergeCell ref="D6:D21"/>
    <mergeCell ref="G107:G112"/>
    <mergeCell ref="G38:G49"/>
    <mergeCell ref="G22:G37"/>
    <mergeCell ref="E50:E55"/>
    <mergeCell ref="E56:E61"/>
    <mergeCell ref="E62:E64"/>
    <mergeCell ref="C107:C112"/>
    <mergeCell ref="D107:D112"/>
    <mergeCell ref="G84:G96"/>
    <mergeCell ref="D97:D102"/>
    <mergeCell ref="E103:E104"/>
    <mergeCell ref="E98:E99"/>
    <mergeCell ref="G97:G102"/>
    <mergeCell ref="G103:G106"/>
    <mergeCell ref="E84:E85"/>
    <mergeCell ref="E86:E87"/>
    <mergeCell ref="E109:E111"/>
    <mergeCell ref="B220:B225"/>
    <mergeCell ref="H3:I3"/>
    <mergeCell ref="E22:E26"/>
    <mergeCell ref="E27:E32"/>
    <mergeCell ref="E33:E35"/>
    <mergeCell ref="E36:E37"/>
    <mergeCell ref="E6:E8"/>
    <mergeCell ref="E9:E13"/>
    <mergeCell ref="E14:E16"/>
    <mergeCell ref="E17:E20"/>
    <mergeCell ref="A5:L5"/>
    <mergeCell ref="B6:B8"/>
    <mergeCell ref="A3:A4"/>
    <mergeCell ref="B3:B4"/>
    <mergeCell ref="C3:C4"/>
    <mergeCell ref="D3:D4"/>
    <mergeCell ref="E65:E70"/>
    <mergeCell ref="E71:E72"/>
    <mergeCell ref="G50:G72"/>
    <mergeCell ref="E3:E4"/>
    <mergeCell ref="G3:G4"/>
    <mergeCell ref="F3:F4"/>
    <mergeCell ref="E73:E75"/>
    <mergeCell ref="B114:B205"/>
    <mergeCell ref="C114:C219"/>
    <mergeCell ref="E76:E78"/>
    <mergeCell ref="G73:G83"/>
    <mergeCell ref="C103:C106"/>
    <mergeCell ref="D103:D106"/>
    <mergeCell ref="B35:B37"/>
    <mergeCell ref="C38:C49"/>
    <mergeCell ref="D38:D49"/>
    <mergeCell ref="D73:D83"/>
    <mergeCell ref="D84:D96"/>
    <mergeCell ref="B50:B102"/>
    <mergeCell ref="C50:C102"/>
    <mergeCell ref="D50:D72"/>
    <mergeCell ref="C22:C37"/>
    <mergeCell ref="E114:E118"/>
    <mergeCell ref="E119:E122"/>
    <mergeCell ref="E88:E90"/>
    <mergeCell ref="E91:E93"/>
    <mergeCell ref="E94:E96"/>
    <mergeCell ref="E144:E147"/>
    <mergeCell ref="D141:D147"/>
    <mergeCell ref="G141:G147"/>
    <mergeCell ref="E148:E150"/>
  </mergeCells>
  <printOptions horizontalCentered="1"/>
  <pageMargins left="0.23622047244094491" right="0" top="0" bottom="0.39370078740157483" header="0" footer="0"/>
  <pageSetup scale="57" orientation="landscape" r:id="rId1"/>
  <headerFooter>
    <oddFooter>&amp;C(PAyAC1) : Los requisitos del Plan Anticorrupción y Atención al Ciudadano del instituto se encuentran como componentes en las Políticas: Transparencia y Atención al Ciudadano y Eficiencia Administrativa.&amp;R&amp;P&amp;N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67"/>
  <sheetViews>
    <sheetView showGridLines="0" showZeros="0" zoomScaleSheetLayoutView="100" workbookViewId="0">
      <pane xSplit="14" ySplit="5" topLeftCell="O6" activePane="bottomRight" state="frozen"/>
      <selection activeCell="O6" sqref="O6"/>
      <selection pane="topRight" activeCell="O6" sqref="O6"/>
      <selection pane="bottomLeft" activeCell="O6" sqref="O6"/>
      <selection pane="bottomRight" activeCell="O6" sqref="O6"/>
    </sheetView>
  </sheetViews>
  <sheetFormatPr baseColWidth="10" defaultRowHeight="15.75" x14ac:dyDescent="0.2"/>
  <cols>
    <col min="1" max="1" width="1.7109375" style="43" customWidth="1"/>
    <col min="2" max="2" width="3.28515625" style="45" customWidth="1"/>
    <col min="3" max="3" width="14.42578125" style="45" customWidth="1"/>
    <col min="4" max="4" width="14" style="45" customWidth="1"/>
    <col min="5" max="5" width="4.7109375" style="43" customWidth="1"/>
    <col min="6" max="6" width="40" style="43" customWidth="1"/>
    <col min="7" max="7" width="4.42578125" style="43" customWidth="1"/>
    <col min="8" max="13" width="5.7109375" style="43" hidden="1" customWidth="1"/>
    <col min="14" max="14" width="5.28515625" style="43" hidden="1" customWidth="1"/>
    <col min="15" max="16" width="5.28515625" style="45" customWidth="1"/>
    <col min="17" max="17" width="5.5703125" style="45" customWidth="1"/>
    <col min="18" max="18" width="3.42578125" style="60" customWidth="1"/>
    <col min="19" max="24" width="5.7109375" style="43" hidden="1" customWidth="1"/>
    <col min="25" max="25" width="5.28515625" style="43" hidden="1" customWidth="1"/>
    <col min="26" max="27" width="5.28515625" style="43" customWidth="1"/>
    <col min="28" max="33" width="5.7109375" style="58" hidden="1" customWidth="1"/>
    <col min="34" max="34" width="5.28515625" style="58" hidden="1" customWidth="1"/>
    <col min="35" max="36" width="5.28515625" style="58" customWidth="1"/>
    <col min="37" max="37" width="3.85546875" style="43" customWidth="1"/>
    <col min="38" max="38" width="4" style="43" customWidth="1"/>
    <col min="39" max="39" width="4.7109375" style="45" customWidth="1"/>
    <col min="40" max="40" width="12.7109375" style="43" customWidth="1"/>
    <col min="41" max="41" width="10.85546875" style="43" customWidth="1"/>
    <col min="42" max="42" width="9.42578125" style="43" customWidth="1"/>
    <col min="43" max="43" width="10.5703125" style="45" customWidth="1"/>
    <col min="44" max="45" width="8.28515625" style="45" customWidth="1"/>
    <col min="46" max="46" width="6.85546875" style="45" customWidth="1"/>
    <col min="47" max="47" width="15.85546875" style="43" customWidth="1"/>
    <col min="48" max="48" width="8" style="43" customWidth="1"/>
    <col min="49" max="49" width="6.42578125" style="45" customWidth="1"/>
    <col min="50" max="50" width="13.28515625" style="43" customWidth="1"/>
    <col min="51" max="53" width="6.85546875" style="43" customWidth="1"/>
    <col min="54" max="54" width="1.5703125" style="51" customWidth="1"/>
    <col min="55" max="55" width="79" style="51" customWidth="1"/>
    <col min="56" max="56" width="6.5703125" style="43" customWidth="1"/>
    <col min="57" max="57" width="7.5703125" style="43" customWidth="1"/>
    <col min="58" max="64" width="6.5703125" style="43" customWidth="1"/>
    <col min="65" max="16384" width="11.42578125" style="43"/>
  </cols>
  <sheetData>
    <row r="1" spans="2:64" s="7" customFormat="1" ht="18.75" x14ac:dyDescent="0.2">
      <c r="B1" s="52" t="s">
        <v>1</v>
      </c>
      <c r="C1" s="46"/>
      <c r="D1" s="46"/>
      <c r="E1" s="52"/>
      <c r="F1" s="46"/>
      <c r="G1" s="46"/>
      <c r="H1" s="46"/>
      <c r="I1" s="46"/>
      <c r="J1" s="46"/>
      <c r="K1" s="46"/>
      <c r="L1" s="46"/>
      <c r="M1" s="46"/>
      <c r="N1" s="46"/>
      <c r="O1" s="171" t="s">
        <v>199</v>
      </c>
      <c r="P1" s="5"/>
      <c r="Q1" s="5"/>
      <c r="R1" s="5"/>
      <c r="T1" s="46"/>
      <c r="U1" s="46"/>
      <c r="V1" s="46"/>
      <c r="W1" s="46"/>
      <c r="X1" s="46"/>
      <c r="Y1" s="46"/>
      <c r="Z1" s="46"/>
      <c r="AA1" s="46"/>
      <c r="AB1" s="8"/>
      <c r="AC1" s="8"/>
      <c r="AD1" s="8"/>
      <c r="AE1" s="8"/>
      <c r="AF1" s="8"/>
      <c r="AG1" s="8"/>
      <c r="AH1" s="8"/>
      <c r="AI1" s="8"/>
      <c r="AJ1" s="8"/>
      <c r="AK1" s="46"/>
      <c r="AL1" s="46"/>
      <c r="AM1" s="52" t="s">
        <v>193</v>
      </c>
      <c r="AN1" s="42"/>
      <c r="AO1" s="42"/>
      <c r="AP1" s="57"/>
      <c r="AQ1" s="46"/>
      <c r="AR1" s="46"/>
      <c r="AS1" s="112"/>
      <c r="AT1" s="112"/>
      <c r="AU1" s="52"/>
      <c r="AV1" s="52"/>
      <c r="AW1" s="112"/>
      <c r="AX1" s="46"/>
      <c r="AY1" s="46"/>
      <c r="AZ1" s="46"/>
      <c r="BA1" s="46"/>
      <c r="BB1" s="3"/>
      <c r="BC1" s="3"/>
      <c r="BD1" s="9" t="s">
        <v>8</v>
      </c>
      <c r="BE1" s="11" t="s">
        <v>9</v>
      </c>
      <c r="BH1" s="10" t="s">
        <v>13</v>
      </c>
      <c r="BI1" s="10" t="s">
        <v>14</v>
      </c>
    </row>
    <row r="2" spans="2:64" s="7" customFormat="1" ht="18.75" x14ac:dyDescent="0.2">
      <c r="B2" s="383" t="s">
        <v>188</v>
      </c>
      <c r="C2" s="383"/>
      <c r="D2" s="383"/>
      <c r="E2" s="383"/>
      <c r="F2" s="383"/>
      <c r="G2" s="383"/>
      <c r="H2" s="128"/>
      <c r="I2" s="128"/>
      <c r="J2" s="128"/>
      <c r="K2" s="128"/>
      <c r="L2" s="128"/>
      <c r="M2" s="128"/>
      <c r="N2" s="128"/>
      <c r="O2" s="373" t="e">
        <f>#REF!</f>
        <v>#REF!</v>
      </c>
      <c r="P2" s="373"/>
      <c r="Q2" s="373"/>
      <c r="R2" s="373"/>
      <c r="S2" s="46"/>
      <c r="T2" s="46"/>
      <c r="U2" s="46"/>
      <c r="V2" s="46"/>
      <c r="W2" s="46"/>
      <c r="X2" s="46"/>
      <c r="Y2" s="46"/>
      <c r="Z2" s="46"/>
      <c r="AA2" s="46"/>
      <c r="AB2" s="128"/>
      <c r="AC2" s="128"/>
      <c r="AD2" s="128"/>
      <c r="AE2" s="128"/>
      <c r="AF2" s="128"/>
      <c r="AM2" s="110" t="str">
        <f>B2</f>
        <v>DEPARTMENT OF MANAGEMENT</v>
      </c>
      <c r="AN2" s="43"/>
      <c r="AO2" s="43"/>
      <c r="AP2" s="57"/>
      <c r="AQ2" s="45"/>
      <c r="AR2" s="45"/>
      <c r="AS2" s="46"/>
      <c r="AT2" s="46"/>
      <c r="AU2" s="46"/>
      <c r="AV2" s="46"/>
      <c r="AW2" s="46"/>
      <c r="AX2" s="46"/>
      <c r="AY2" s="46"/>
      <c r="AZ2" s="46"/>
      <c r="BA2" s="46"/>
      <c r="BB2" s="3"/>
      <c r="BC2" s="3"/>
      <c r="BE2" s="7" t="s">
        <v>178</v>
      </c>
      <c r="BH2" s="7">
        <v>100</v>
      </c>
      <c r="BI2" s="7">
        <v>140</v>
      </c>
    </row>
    <row r="3" spans="2:64" s="7" customFormat="1" ht="16.5" thickBot="1" x14ac:dyDescent="0.25">
      <c r="B3" s="135"/>
      <c r="C3" s="135"/>
      <c r="D3" s="135"/>
      <c r="E3" s="135"/>
      <c r="F3" s="135"/>
      <c r="G3" s="135"/>
      <c r="H3" s="135"/>
      <c r="I3" s="135"/>
      <c r="J3" s="135"/>
      <c r="K3" s="135"/>
      <c r="L3" s="135"/>
      <c r="M3" s="135"/>
      <c r="N3" s="135"/>
      <c r="O3" s="135"/>
      <c r="P3" s="135"/>
      <c r="AG3" s="8"/>
      <c r="AH3" s="8"/>
      <c r="AI3" s="8"/>
      <c r="AJ3" s="8"/>
      <c r="AK3" s="47"/>
      <c r="AL3" s="47"/>
      <c r="AN3" s="44"/>
      <c r="AO3" s="44"/>
      <c r="AP3" s="43"/>
      <c r="AQ3" s="47"/>
      <c r="AR3" s="47"/>
      <c r="AS3" s="113"/>
      <c r="AT3" s="113"/>
      <c r="AU3" s="4"/>
      <c r="AV3" s="4"/>
      <c r="AW3" s="113"/>
      <c r="AX3" s="47"/>
      <c r="AY3" s="47"/>
      <c r="AZ3" s="47"/>
      <c r="BA3" s="47"/>
      <c r="BB3" s="6"/>
      <c r="BC3" s="6"/>
      <c r="BE3" s="11" t="s">
        <v>10</v>
      </c>
    </row>
    <row r="4" spans="2:64" ht="16.5" thickTop="1" x14ac:dyDescent="0.2">
      <c r="B4" s="380" t="s">
        <v>165</v>
      </c>
      <c r="C4" s="381"/>
      <c r="D4" s="381"/>
      <c r="E4" s="381"/>
      <c r="F4" s="381"/>
      <c r="G4" s="381"/>
      <c r="H4" s="377" t="s">
        <v>179</v>
      </c>
      <c r="I4" s="378"/>
      <c r="J4" s="378"/>
      <c r="K4" s="378"/>
      <c r="L4" s="378"/>
      <c r="M4" s="378"/>
      <c r="N4" s="378"/>
      <c r="O4" s="378"/>
      <c r="P4" s="378"/>
      <c r="Q4" s="378"/>
      <c r="R4" s="379"/>
      <c r="S4" s="380" t="s">
        <v>7</v>
      </c>
      <c r="T4" s="381"/>
      <c r="U4" s="381"/>
      <c r="V4" s="381"/>
      <c r="W4" s="381"/>
      <c r="X4" s="381"/>
      <c r="Y4" s="381"/>
      <c r="Z4" s="381"/>
      <c r="AA4" s="382"/>
      <c r="AB4" s="377" t="s">
        <v>12</v>
      </c>
      <c r="AC4" s="378"/>
      <c r="AD4" s="378"/>
      <c r="AE4" s="378"/>
      <c r="AF4" s="378"/>
      <c r="AG4" s="378"/>
      <c r="AH4" s="378"/>
      <c r="AI4" s="378"/>
      <c r="AJ4" s="378"/>
      <c r="AK4" s="378"/>
      <c r="AL4" s="379"/>
      <c r="AM4" s="380" t="s">
        <v>197</v>
      </c>
      <c r="AN4" s="381"/>
      <c r="AO4" s="381"/>
      <c r="AP4" s="381"/>
      <c r="AQ4" s="381"/>
      <c r="AR4" s="381"/>
      <c r="AS4" s="381"/>
      <c r="AT4" s="382"/>
      <c r="AU4" s="377" t="s">
        <v>186</v>
      </c>
      <c r="AV4" s="378"/>
      <c r="AW4" s="379"/>
      <c r="AX4" s="380" t="s">
        <v>7</v>
      </c>
      <c r="AY4" s="381"/>
      <c r="AZ4" s="381"/>
      <c r="BA4" s="382"/>
      <c r="BB4" s="12"/>
      <c r="BC4" s="12"/>
      <c r="BD4" s="374" t="s">
        <v>12</v>
      </c>
      <c r="BE4" s="374"/>
      <c r="BF4" s="374"/>
      <c r="BG4" s="374"/>
      <c r="BH4" s="374"/>
      <c r="BI4" s="374"/>
      <c r="BJ4" s="374"/>
      <c r="BK4" s="374"/>
      <c r="BL4" s="374"/>
    </row>
    <row r="5" spans="2:64" ht="13.5" thickBot="1" x14ac:dyDescent="0.25">
      <c r="B5" s="63" t="s">
        <v>2</v>
      </c>
      <c r="C5" s="49" t="s">
        <v>4</v>
      </c>
      <c r="D5" s="50" t="s">
        <v>166</v>
      </c>
      <c r="E5" s="48" t="s">
        <v>2</v>
      </c>
      <c r="F5" s="49" t="s">
        <v>177</v>
      </c>
      <c r="G5" s="48" t="s">
        <v>3</v>
      </c>
      <c r="H5" s="72" t="s">
        <v>167</v>
      </c>
      <c r="I5" s="62" t="s">
        <v>168</v>
      </c>
      <c r="J5" s="62" t="s">
        <v>169</v>
      </c>
      <c r="K5" s="62" t="s">
        <v>170</v>
      </c>
      <c r="L5" s="62" t="s">
        <v>171</v>
      </c>
      <c r="M5" s="62" t="s">
        <v>172</v>
      </c>
      <c r="N5" s="62" t="s">
        <v>173</v>
      </c>
      <c r="O5" s="62" t="s">
        <v>174</v>
      </c>
      <c r="P5" s="61" t="s">
        <v>175</v>
      </c>
      <c r="Q5" s="375" t="s">
        <v>11</v>
      </c>
      <c r="R5" s="376"/>
      <c r="S5" s="63" t="s">
        <v>167</v>
      </c>
      <c r="T5" s="48" t="s">
        <v>168</v>
      </c>
      <c r="U5" s="48" t="s">
        <v>169</v>
      </c>
      <c r="V5" s="48" t="s">
        <v>170</v>
      </c>
      <c r="W5" s="48" t="s">
        <v>171</v>
      </c>
      <c r="X5" s="48" t="s">
        <v>172</v>
      </c>
      <c r="Y5" s="48" t="s">
        <v>173</v>
      </c>
      <c r="Z5" s="111" t="s">
        <v>174</v>
      </c>
      <c r="AA5" s="73" t="s">
        <v>175</v>
      </c>
      <c r="AB5" s="72" t="s">
        <v>167</v>
      </c>
      <c r="AC5" s="62" t="s">
        <v>168</v>
      </c>
      <c r="AD5" s="62" t="s">
        <v>169</v>
      </c>
      <c r="AE5" s="62" t="s">
        <v>170</v>
      </c>
      <c r="AF5" s="62" t="s">
        <v>171</v>
      </c>
      <c r="AG5" s="62" t="s">
        <v>172</v>
      </c>
      <c r="AH5" s="62" t="s">
        <v>173</v>
      </c>
      <c r="AI5" s="62" t="s">
        <v>174</v>
      </c>
      <c r="AJ5" s="61" t="s">
        <v>175</v>
      </c>
      <c r="AK5" s="375" t="s">
        <v>176</v>
      </c>
      <c r="AL5" s="376"/>
      <c r="AM5" s="66" t="s">
        <v>2</v>
      </c>
      <c r="AN5" s="67" t="s">
        <v>196</v>
      </c>
      <c r="AO5" s="68" t="s">
        <v>180</v>
      </c>
      <c r="AP5" s="68" t="s">
        <v>194</v>
      </c>
      <c r="AQ5" s="114" t="s">
        <v>183</v>
      </c>
      <c r="AR5" s="69" t="s">
        <v>5</v>
      </c>
      <c r="AS5" s="69" t="s">
        <v>6</v>
      </c>
      <c r="AT5" s="115" t="s">
        <v>195</v>
      </c>
      <c r="AU5" s="155" t="s">
        <v>182</v>
      </c>
      <c r="AV5" s="156" t="s">
        <v>198</v>
      </c>
      <c r="AW5" s="116" t="s">
        <v>0</v>
      </c>
      <c r="AX5" s="143" t="s">
        <v>166</v>
      </c>
      <c r="AY5" s="48" t="s">
        <v>184</v>
      </c>
      <c r="AZ5" s="48" t="s">
        <v>185</v>
      </c>
      <c r="BA5" s="157" t="s">
        <v>181</v>
      </c>
      <c r="BB5" s="13"/>
      <c r="BC5" s="13"/>
      <c r="BD5" s="158" t="s">
        <v>167</v>
      </c>
      <c r="BE5" s="158" t="s">
        <v>168</v>
      </c>
      <c r="BF5" s="158" t="s">
        <v>169</v>
      </c>
      <c r="BG5" s="158" t="s">
        <v>170</v>
      </c>
      <c r="BH5" s="158" t="s">
        <v>171</v>
      </c>
      <c r="BI5" s="158" t="s">
        <v>172</v>
      </c>
      <c r="BJ5" s="158" t="s">
        <v>173</v>
      </c>
      <c r="BK5" s="159" t="s">
        <v>174</v>
      </c>
      <c r="BL5" s="160" t="s">
        <v>175</v>
      </c>
    </row>
    <row r="6" spans="2:64" ht="19.5" thickTop="1" x14ac:dyDescent="0.2">
      <c r="B6" s="74" t="e">
        <f>#REF!</f>
        <v>#REF!</v>
      </c>
      <c r="C6" s="75" t="e">
        <f>#REF!</f>
        <v>#REF!</v>
      </c>
      <c r="D6" s="384" t="e">
        <f>#REF!</f>
        <v>#REF!</v>
      </c>
      <c r="E6" s="88" t="e">
        <f>#REF!</f>
        <v>#REF!</v>
      </c>
      <c r="F6" s="89" t="e">
        <f>#REF!</f>
        <v>#REF!</v>
      </c>
      <c r="G6" s="90" t="e">
        <f>#REF!</f>
        <v>#REF!</v>
      </c>
      <c r="H6" s="94" t="e">
        <f>#REF!</f>
        <v>#REF!</v>
      </c>
      <c r="I6" s="95" t="e">
        <f>#REF!</f>
        <v>#REF!</v>
      </c>
      <c r="J6" s="95" t="e">
        <f>#REF!</f>
        <v>#REF!</v>
      </c>
      <c r="K6" s="95" t="e">
        <f>#REF!</f>
        <v>#REF!</v>
      </c>
      <c r="L6" s="95" t="e">
        <f>#REF!</f>
        <v>#REF!</v>
      </c>
      <c r="M6" s="95" t="e">
        <f>#REF!</f>
        <v>#REF!</v>
      </c>
      <c r="N6" s="95" t="e">
        <f>#REF!</f>
        <v>#REF!</v>
      </c>
      <c r="O6" s="96" t="e">
        <f>#REF!</f>
        <v>#REF!</v>
      </c>
      <c r="P6" s="96" t="e">
        <f>#REF!</f>
        <v>#REF!</v>
      </c>
      <c r="Q6" s="95" t="e">
        <f>#REF!</f>
        <v>#REF!</v>
      </c>
      <c r="R6" s="100" t="e">
        <f>#REF!</f>
        <v>#REF!</v>
      </c>
      <c r="S6" s="94" t="e">
        <f>#REF!</f>
        <v>#REF!</v>
      </c>
      <c r="T6" s="95" t="e">
        <f>#REF!</f>
        <v>#REF!</v>
      </c>
      <c r="U6" s="95" t="e">
        <f>#REF!</f>
        <v>#REF!</v>
      </c>
      <c r="V6" s="95" t="e">
        <f>#REF!</f>
        <v>#REF!</v>
      </c>
      <c r="W6" s="95" t="e">
        <f>#REF!</f>
        <v>#REF!</v>
      </c>
      <c r="X6" s="95" t="e">
        <f>#REF!</f>
        <v>#REF!</v>
      </c>
      <c r="Y6" s="95" t="e">
        <f>#REF!</f>
        <v>#REF!</v>
      </c>
      <c r="Z6" s="96" t="e">
        <f>#REF!</f>
        <v>#REF!</v>
      </c>
      <c r="AA6" s="96" t="e">
        <f>#REF!</f>
        <v>#REF!</v>
      </c>
      <c r="AB6" s="102" t="e">
        <f t="shared" ref="AB6:AJ34" si="0">IF(BD6="","",IF(BD6&gt;$BI$2,$BI$2,BD6))</f>
        <v>#REF!</v>
      </c>
      <c r="AC6" s="103" t="e">
        <f t="shared" si="0"/>
        <v>#REF!</v>
      </c>
      <c r="AD6" s="103" t="e">
        <f t="shared" si="0"/>
        <v>#REF!</v>
      </c>
      <c r="AE6" s="103" t="e">
        <f t="shared" si="0"/>
        <v>#REF!</v>
      </c>
      <c r="AF6" s="103" t="e">
        <f t="shared" si="0"/>
        <v>#REF!</v>
      </c>
      <c r="AG6" s="103" t="e">
        <f t="shared" si="0"/>
        <v>#REF!</v>
      </c>
      <c r="AH6" s="103" t="e">
        <f t="shared" si="0"/>
        <v>#REF!</v>
      </c>
      <c r="AI6" s="104" t="e">
        <f t="shared" si="0"/>
        <v>#REF!</v>
      </c>
      <c r="AJ6" s="108" t="e">
        <f t="shared" si="0"/>
        <v>#REF!</v>
      </c>
      <c r="AK6" s="100" t="e">
        <f t="shared" ref="AK6:AK59" si="1">AJ6</f>
        <v>#REF!</v>
      </c>
      <c r="AL6" s="100" t="str">
        <f>IF(ISERROR(BL6-BK6),"",BL6-BK6)</f>
        <v/>
      </c>
      <c r="AM6" s="165"/>
      <c r="AN6" s="166"/>
      <c r="AO6" s="79"/>
      <c r="AP6" s="117"/>
      <c r="AQ6" s="122"/>
      <c r="AR6" s="129"/>
      <c r="AS6" s="130"/>
      <c r="AT6" s="136"/>
      <c r="AU6" s="154"/>
      <c r="AV6" s="139"/>
      <c r="AW6" s="140"/>
      <c r="AX6" s="146"/>
      <c r="AY6" s="147"/>
      <c r="AZ6" s="148"/>
      <c r="BA6" s="149"/>
      <c r="BB6" s="14"/>
      <c r="BC6" s="14"/>
      <c r="BD6" s="161" t="e">
        <f t="shared" ref="BD6:BD59" si="2">IF(S6=0,"",IF(ISERROR(IF($Q6=$BE$1,$BH$2*S6/H6,IF($Q6=$BE$3,$BH$2*H6/S6,IF($Q6=$BE$2,$BH$2*(H6-ABS(S6-H6))/H6,"")))),"",IF($Q6=$BE$1,$BH$2*S6/H6,IF($Q6=$BE$3,$BH$2*H6/S6,IF($Q6=$BE$2,$BH$2*(H6-ABS(S6-H6))/H6,"")))))</f>
        <v>#REF!</v>
      </c>
      <c r="BE6" s="161" t="e">
        <f t="shared" ref="BE6:BE59" si="3">IF(T6=0,"",IF(ISERROR(IF($Q6=$BE$1,$BH$2*T6/I6,IF($Q6=$BE$3,$BH$2*I6/T6,IF($Q6=$BE$2,$BH$2*(I6-ABS(T6-I6))/I6,"")))),"",IF($Q6=$BE$1,$BH$2*T6/I6,IF($Q6=$BE$3,$BH$2*I6/T6,IF($Q6=$BE$2,$BH$2*(I6-ABS(T6-I6))/I6,"")))))</f>
        <v>#REF!</v>
      </c>
      <c r="BF6" s="161" t="e">
        <f t="shared" ref="BF6:BF59" si="4">IF(U6=0,"",IF(ISERROR(IF($Q6=$BE$1,$BH$2*U6/J6,IF($Q6=$BE$3,$BH$2*J6/U6,IF($Q6=$BE$2,$BH$2*(J6-ABS(U6-J6))/J6,"")))),"",IF($Q6=$BE$1,$BH$2*U6/J6,IF($Q6=$BE$3,$BH$2*J6/U6,IF($Q6=$BE$2,$BH$2*(J6-ABS(U6-J6))/J6,"")))))</f>
        <v>#REF!</v>
      </c>
      <c r="BG6" s="161" t="e">
        <f t="shared" ref="BG6:BG59" si="5">IF(V6=0,"",IF(ISERROR(IF($Q6=$BE$1,$BH$2*V6/K6,IF($Q6=$BE$3,$BH$2*K6/V6,IF($Q6=$BE$2,$BH$2*(K6-ABS(V6-K6))/K6,"")))),"",IF($Q6=$BE$1,$BH$2*V6/K6,IF($Q6=$BE$3,$BH$2*K6/V6,IF($Q6=$BE$2,$BH$2*(K6-ABS(V6-K6))/K6,"")))))</f>
        <v>#REF!</v>
      </c>
      <c r="BH6" s="161" t="e">
        <f t="shared" ref="BH6:BH59" si="6">IF(W6=0,"",IF(ISERROR(IF($Q6=$BE$1,$BH$2*W6/L6,IF($Q6=$BE$3,$BH$2*L6/W6,IF($Q6=$BE$2,$BH$2*(L6-ABS(W6-L6))/L6,"")))),"",IF($Q6=$BE$1,$BH$2*W6/L6,IF($Q6=$BE$3,$BH$2*L6/W6,IF($Q6=$BE$2,$BH$2*(L6-ABS(W6-L6))/L6,"")))))</f>
        <v>#REF!</v>
      </c>
      <c r="BI6" s="161" t="e">
        <f t="shared" ref="BI6:BI59" si="7">IF(X6=0,"",IF(ISERROR(IF($Q6=$BE$1,$BH$2*X6/M6,IF($Q6=$BE$3,$BH$2*M6/X6,IF($Q6=$BE$2,$BH$2*(M6-ABS(X6-M6))/M6,"")))),"",IF($Q6=$BE$1,$BH$2*X6/M6,IF($Q6=$BE$3,$BH$2*M6/X6,IF($Q6=$BE$2,$BH$2*(M6-ABS(X6-M6))/M6,"")))))</f>
        <v>#REF!</v>
      </c>
      <c r="BJ6" s="161" t="e">
        <f t="shared" ref="BJ6:BJ59" si="8">IF(Y6=0,"",IF(ISERROR(IF($Q6=$BE$1,$BH$2*Y6/N6,IF($Q6=$BE$3,$BH$2*N6/Y6,IF($Q6=$BE$2,$BH$2*(N6-ABS(Y6-N6))/N6,"")))),"",IF($Q6=$BE$1,$BH$2*Y6/N6,IF($Q6=$BE$3,$BH$2*N6/Y6,IF($Q6=$BE$2,$BH$2*(N6-ABS(Y6-N6))/N6,"")))))</f>
        <v>#REF!</v>
      </c>
      <c r="BK6" s="162" t="e">
        <f t="shared" ref="BK6:BK59" si="9">IF(Z6=0,"",IF(ISERROR(IF($Q6=$BE$1,$BH$2*Z6/O6,IF($Q6=$BE$3,$BH$2*O6/Z6,IF($Q6=$BE$2,$BH$2*(O6-ABS(Z6-O6))/O6,"")))),"",IF($Q6=$BE$1,$BH$2*Z6/O6,IF($Q6=$BE$3,$BH$2*O6/Z6,IF($Q6=$BE$2,$BH$2*(O6-ABS(Z6-O6))/O6,"")))))</f>
        <v>#REF!</v>
      </c>
      <c r="BL6" s="162" t="e">
        <f>IF(AA6=0,"",IF(ISERROR(IF($Q6=$BE$1,$BH$2*AA6/P6,IF($Q6=$BE$3,$BH$2*P6/AA6,IF($Q6=$BE$2,$BH$2*(P6-ABS(AA6-P6))/P6,"")))),"",IF($Q6=$BE$1,$BH$2*AA6/P6,IF($Q6=$BE$3,$BH$2*P6/AA6,IF($Q6=$BE$2,$BH$2*(P6-ABS(AA6-P6))/P6,"")))))</f>
        <v>#REF!</v>
      </c>
    </row>
    <row r="7" spans="2:64" ht="33.75" x14ac:dyDescent="0.2">
      <c r="B7" s="76" t="e">
        <f>#REF!</f>
        <v>#REF!</v>
      </c>
      <c r="C7" s="64" t="e">
        <f>#REF!</f>
        <v>#REF!</v>
      </c>
      <c r="D7" s="385" t="e">
        <f>#REF!</f>
        <v>#REF!</v>
      </c>
      <c r="E7" s="88" t="e">
        <f>#REF!</f>
        <v>#REF!</v>
      </c>
      <c r="F7" s="89" t="e">
        <f>#REF!</f>
        <v>#REF!</v>
      </c>
      <c r="G7" s="90" t="e">
        <f>#REF!</f>
        <v>#REF!</v>
      </c>
      <c r="H7" s="94" t="e">
        <f>#REF!</f>
        <v>#REF!</v>
      </c>
      <c r="I7" s="95" t="e">
        <f>#REF!</f>
        <v>#REF!</v>
      </c>
      <c r="J7" s="95" t="e">
        <f>#REF!</f>
        <v>#REF!</v>
      </c>
      <c r="K7" s="95" t="e">
        <f>#REF!</f>
        <v>#REF!</v>
      </c>
      <c r="L7" s="95" t="e">
        <f>#REF!</f>
        <v>#REF!</v>
      </c>
      <c r="M7" s="95" t="e">
        <f>#REF!</f>
        <v>#REF!</v>
      </c>
      <c r="N7" s="95" t="e">
        <f>#REF!</f>
        <v>#REF!</v>
      </c>
      <c r="O7" s="96" t="e">
        <f>#REF!</f>
        <v>#REF!</v>
      </c>
      <c r="P7" s="96" t="e">
        <f>#REF!</f>
        <v>#REF!</v>
      </c>
      <c r="Q7" s="95" t="e">
        <f>#REF!</f>
        <v>#REF!</v>
      </c>
      <c r="R7" s="100" t="e">
        <f>#REF!</f>
        <v>#REF!</v>
      </c>
      <c r="S7" s="94" t="e">
        <f>#REF!</f>
        <v>#REF!</v>
      </c>
      <c r="T7" s="95" t="e">
        <f>#REF!</f>
        <v>#REF!</v>
      </c>
      <c r="U7" s="95" t="e">
        <f>#REF!</f>
        <v>#REF!</v>
      </c>
      <c r="V7" s="95" t="e">
        <f>#REF!</f>
        <v>#REF!</v>
      </c>
      <c r="W7" s="95" t="e">
        <f>#REF!</f>
        <v>#REF!</v>
      </c>
      <c r="X7" s="95" t="e">
        <f>#REF!</f>
        <v>#REF!</v>
      </c>
      <c r="Y7" s="95" t="e">
        <f>#REF!</f>
        <v>#REF!</v>
      </c>
      <c r="Z7" s="96" t="e">
        <f>#REF!</f>
        <v>#REF!</v>
      </c>
      <c r="AA7" s="96" t="e">
        <f>#REF!</f>
        <v>#REF!</v>
      </c>
      <c r="AB7" s="102" t="e">
        <f t="shared" si="0"/>
        <v>#REF!</v>
      </c>
      <c r="AC7" s="103" t="e">
        <f t="shared" si="0"/>
        <v>#REF!</v>
      </c>
      <c r="AD7" s="103" t="e">
        <f t="shared" si="0"/>
        <v>#REF!</v>
      </c>
      <c r="AE7" s="103" t="e">
        <f t="shared" si="0"/>
        <v>#REF!</v>
      </c>
      <c r="AF7" s="103" t="e">
        <f t="shared" si="0"/>
        <v>#REF!</v>
      </c>
      <c r="AG7" s="103" t="e">
        <f t="shared" si="0"/>
        <v>#REF!</v>
      </c>
      <c r="AH7" s="103" t="e">
        <f t="shared" si="0"/>
        <v>#REF!</v>
      </c>
      <c r="AI7" s="104" t="e">
        <f t="shared" si="0"/>
        <v>#REF!</v>
      </c>
      <c r="AJ7" s="108" t="e">
        <f t="shared" si="0"/>
        <v>#REF!</v>
      </c>
      <c r="AK7" s="100" t="e">
        <f t="shared" si="1"/>
        <v>#REF!</v>
      </c>
      <c r="AL7" s="100" t="str">
        <f t="shared" ref="AL7:AL59" si="10">IF(ISERROR(BL7-BK7),"",BL7-BK7)</f>
        <v/>
      </c>
      <c r="AM7" s="167">
        <v>1.1000000000000001</v>
      </c>
      <c r="AN7" s="168" t="s">
        <v>187</v>
      </c>
      <c r="AO7" s="70" t="s">
        <v>189</v>
      </c>
      <c r="AP7" s="118" t="s">
        <v>190</v>
      </c>
      <c r="AQ7" s="123"/>
      <c r="AR7" s="131">
        <v>42005</v>
      </c>
      <c r="AS7" s="132">
        <v>42339</v>
      </c>
      <c r="AT7" s="137">
        <v>0.1</v>
      </c>
      <c r="AU7" s="144" t="s">
        <v>191</v>
      </c>
      <c r="AV7" s="119" t="s">
        <v>192</v>
      </c>
      <c r="AW7" s="141">
        <v>0.1</v>
      </c>
      <c r="AX7" s="146"/>
      <c r="AY7" s="147"/>
      <c r="AZ7" s="148"/>
      <c r="BA7" s="149"/>
      <c r="BB7" s="14"/>
      <c r="BC7" s="14"/>
      <c r="BD7" s="161" t="e">
        <f t="shared" si="2"/>
        <v>#REF!</v>
      </c>
      <c r="BE7" s="161" t="e">
        <f t="shared" si="3"/>
        <v>#REF!</v>
      </c>
      <c r="BF7" s="161" t="e">
        <f t="shared" si="4"/>
        <v>#REF!</v>
      </c>
      <c r="BG7" s="161" t="e">
        <f t="shared" si="5"/>
        <v>#REF!</v>
      </c>
      <c r="BH7" s="161" t="e">
        <f t="shared" si="6"/>
        <v>#REF!</v>
      </c>
      <c r="BI7" s="161" t="e">
        <f t="shared" si="7"/>
        <v>#REF!</v>
      </c>
      <c r="BJ7" s="161" t="e">
        <f t="shared" si="8"/>
        <v>#REF!</v>
      </c>
      <c r="BK7" s="162" t="e">
        <f t="shared" si="9"/>
        <v>#REF!</v>
      </c>
      <c r="BL7" s="162" t="e">
        <f t="shared" ref="BL7:BL59" si="11">IF(AA7=0,"",IF(ISERROR(IF($Q7=$BE$1,$BH$2*AA7/P7,IF($Q7=$BE$3,$BH$2*P7/AA7,IF($Q7=$BE$2,$BH$2*(P7-ABS(AA7-P7))/P7,"")))),"",IF($Q7=$BE$1,$BH$2*AA7/P7,IF($Q7=$BE$3,$BH$2*P7/AA7,IF($Q7=$BE$2,$BH$2*(P7-ABS(AA7-P7))/P7,"")))))</f>
        <v>#REF!</v>
      </c>
    </row>
    <row r="8" spans="2:64" ht="18.75" x14ac:dyDescent="0.2">
      <c r="B8" s="76" t="e">
        <f>#REF!</f>
        <v>#REF!</v>
      </c>
      <c r="C8" s="64" t="e">
        <f>#REF!</f>
        <v>#REF!</v>
      </c>
      <c r="D8" s="385" t="e">
        <f>#REF!</f>
        <v>#REF!</v>
      </c>
      <c r="E8" s="88" t="e">
        <f>#REF!</f>
        <v>#REF!</v>
      </c>
      <c r="F8" s="89" t="e">
        <f>#REF!</f>
        <v>#REF!</v>
      </c>
      <c r="G8" s="90" t="e">
        <f>#REF!</f>
        <v>#REF!</v>
      </c>
      <c r="H8" s="94" t="e">
        <f>#REF!</f>
        <v>#REF!</v>
      </c>
      <c r="I8" s="95" t="e">
        <f>#REF!</f>
        <v>#REF!</v>
      </c>
      <c r="J8" s="95" t="e">
        <f>#REF!</f>
        <v>#REF!</v>
      </c>
      <c r="K8" s="95" t="e">
        <f>#REF!</f>
        <v>#REF!</v>
      </c>
      <c r="L8" s="95" t="e">
        <f>#REF!</f>
        <v>#REF!</v>
      </c>
      <c r="M8" s="95" t="e">
        <f>#REF!</f>
        <v>#REF!</v>
      </c>
      <c r="N8" s="95" t="e">
        <f>#REF!</f>
        <v>#REF!</v>
      </c>
      <c r="O8" s="96" t="e">
        <f>#REF!</f>
        <v>#REF!</v>
      </c>
      <c r="P8" s="96" t="e">
        <f>#REF!</f>
        <v>#REF!</v>
      </c>
      <c r="Q8" s="95" t="e">
        <f>#REF!</f>
        <v>#REF!</v>
      </c>
      <c r="R8" s="100" t="e">
        <f>#REF!</f>
        <v>#REF!</v>
      </c>
      <c r="S8" s="94" t="e">
        <f>#REF!</f>
        <v>#REF!</v>
      </c>
      <c r="T8" s="95" t="e">
        <f>#REF!</f>
        <v>#REF!</v>
      </c>
      <c r="U8" s="95" t="e">
        <f>#REF!</f>
        <v>#REF!</v>
      </c>
      <c r="V8" s="95" t="e">
        <f>#REF!</f>
        <v>#REF!</v>
      </c>
      <c r="W8" s="95" t="e">
        <f>#REF!</f>
        <v>#REF!</v>
      </c>
      <c r="X8" s="95" t="e">
        <f>#REF!</f>
        <v>#REF!</v>
      </c>
      <c r="Y8" s="95" t="e">
        <f>#REF!</f>
        <v>#REF!</v>
      </c>
      <c r="Z8" s="96" t="e">
        <f>#REF!</f>
        <v>#REF!</v>
      </c>
      <c r="AA8" s="96" t="e">
        <f>#REF!</f>
        <v>#REF!</v>
      </c>
      <c r="AB8" s="102" t="e">
        <f t="shared" si="0"/>
        <v>#REF!</v>
      </c>
      <c r="AC8" s="103" t="e">
        <f t="shared" si="0"/>
        <v>#REF!</v>
      </c>
      <c r="AD8" s="103" t="e">
        <f t="shared" si="0"/>
        <v>#REF!</v>
      </c>
      <c r="AE8" s="103" t="e">
        <f t="shared" si="0"/>
        <v>#REF!</v>
      </c>
      <c r="AF8" s="103" t="e">
        <f t="shared" si="0"/>
        <v>#REF!</v>
      </c>
      <c r="AG8" s="103" t="e">
        <f t="shared" si="0"/>
        <v>#REF!</v>
      </c>
      <c r="AH8" s="103" t="e">
        <f t="shared" si="0"/>
        <v>#REF!</v>
      </c>
      <c r="AI8" s="104" t="e">
        <f t="shared" si="0"/>
        <v>#REF!</v>
      </c>
      <c r="AJ8" s="108" t="e">
        <f t="shared" si="0"/>
        <v>#REF!</v>
      </c>
      <c r="AK8" s="100" t="e">
        <f t="shared" si="1"/>
        <v>#REF!</v>
      </c>
      <c r="AL8" s="100" t="str">
        <f t="shared" si="10"/>
        <v/>
      </c>
      <c r="AM8" s="167"/>
      <c r="AN8" s="168"/>
      <c r="AO8" s="70"/>
      <c r="AP8" s="118"/>
      <c r="AQ8" s="123"/>
      <c r="AR8" s="131"/>
      <c r="AS8" s="132"/>
      <c r="AT8" s="137"/>
      <c r="AU8" s="144"/>
      <c r="AV8" s="119"/>
      <c r="AW8" s="141"/>
      <c r="AX8" s="146"/>
      <c r="AY8" s="147"/>
      <c r="AZ8" s="148"/>
      <c r="BA8" s="149"/>
      <c r="BB8" s="14"/>
      <c r="BC8" s="14"/>
      <c r="BD8" s="161" t="e">
        <f t="shared" si="2"/>
        <v>#REF!</v>
      </c>
      <c r="BE8" s="161" t="e">
        <f t="shared" si="3"/>
        <v>#REF!</v>
      </c>
      <c r="BF8" s="161" t="e">
        <f t="shared" si="4"/>
        <v>#REF!</v>
      </c>
      <c r="BG8" s="161" t="e">
        <f t="shared" si="5"/>
        <v>#REF!</v>
      </c>
      <c r="BH8" s="161" t="e">
        <f t="shared" si="6"/>
        <v>#REF!</v>
      </c>
      <c r="BI8" s="161" t="e">
        <f t="shared" si="7"/>
        <v>#REF!</v>
      </c>
      <c r="BJ8" s="161" t="e">
        <f t="shared" si="8"/>
        <v>#REF!</v>
      </c>
      <c r="BK8" s="162" t="e">
        <f t="shared" si="9"/>
        <v>#REF!</v>
      </c>
      <c r="BL8" s="162" t="e">
        <f t="shared" si="11"/>
        <v>#REF!</v>
      </c>
    </row>
    <row r="9" spans="2:64" ht="18.75" x14ac:dyDescent="0.2">
      <c r="B9" s="76" t="e">
        <f>#REF!</f>
        <v>#REF!</v>
      </c>
      <c r="C9" s="64" t="e">
        <f>#REF!</f>
        <v>#REF!</v>
      </c>
      <c r="D9" s="385" t="e">
        <f>#REF!</f>
        <v>#REF!</v>
      </c>
      <c r="E9" s="88" t="e">
        <f>#REF!</f>
        <v>#REF!</v>
      </c>
      <c r="F9" s="89" t="e">
        <f>#REF!</f>
        <v>#REF!</v>
      </c>
      <c r="G9" s="90" t="e">
        <f>#REF!</f>
        <v>#REF!</v>
      </c>
      <c r="H9" s="94" t="e">
        <f>#REF!</f>
        <v>#REF!</v>
      </c>
      <c r="I9" s="95" t="e">
        <f>#REF!</f>
        <v>#REF!</v>
      </c>
      <c r="J9" s="95" t="e">
        <f>#REF!</f>
        <v>#REF!</v>
      </c>
      <c r="K9" s="95" t="e">
        <f>#REF!</f>
        <v>#REF!</v>
      </c>
      <c r="L9" s="95" t="e">
        <f>#REF!</f>
        <v>#REF!</v>
      </c>
      <c r="M9" s="95" t="e">
        <f>#REF!</f>
        <v>#REF!</v>
      </c>
      <c r="N9" s="95" t="e">
        <f>#REF!</f>
        <v>#REF!</v>
      </c>
      <c r="O9" s="96" t="e">
        <f>#REF!</f>
        <v>#REF!</v>
      </c>
      <c r="P9" s="96" t="e">
        <f>#REF!</f>
        <v>#REF!</v>
      </c>
      <c r="Q9" s="95" t="e">
        <f>#REF!</f>
        <v>#REF!</v>
      </c>
      <c r="R9" s="100" t="e">
        <f>#REF!</f>
        <v>#REF!</v>
      </c>
      <c r="S9" s="94" t="e">
        <f>#REF!</f>
        <v>#REF!</v>
      </c>
      <c r="T9" s="95" t="e">
        <f>#REF!</f>
        <v>#REF!</v>
      </c>
      <c r="U9" s="95" t="e">
        <f>#REF!</f>
        <v>#REF!</v>
      </c>
      <c r="V9" s="95" t="e">
        <f>#REF!</f>
        <v>#REF!</v>
      </c>
      <c r="W9" s="95" t="e">
        <f>#REF!</f>
        <v>#REF!</v>
      </c>
      <c r="X9" s="95" t="e">
        <f>#REF!</f>
        <v>#REF!</v>
      </c>
      <c r="Y9" s="95" t="e">
        <f>#REF!</f>
        <v>#REF!</v>
      </c>
      <c r="Z9" s="96" t="e">
        <f>#REF!</f>
        <v>#REF!</v>
      </c>
      <c r="AA9" s="96" t="e">
        <f>#REF!</f>
        <v>#REF!</v>
      </c>
      <c r="AB9" s="102" t="e">
        <f t="shared" si="0"/>
        <v>#REF!</v>
      </c>
      <c r="AC9" s="103" t="e">
        <f t="shared" si="0"/>
        <v>#REF!</v>
      </c>
      <c r="AD9" s="103" t="e">
        <f t="shared" si="0"/>
        <v>#REF!</v>
      </c>
      <c r="AE9" s="103" t="e">
        <f t="shared" si="0"/>
        <v>#REF!</v>
      </c>
      <c r="AF9" s="103" t="e">
        <f t="shared" si="0"/>
        <v>#REF!</v>
      </c>
      <c r="AG9" s="103" t="e">
        <f t="shared" si="0"/>
        <v>#REF!</v>
      </c>
      <c r="AH9" s="103" t="e">
        <f t="shared" si="0"/>
        <v>#REF!</v>
      </c>
      <c r="AI9" s="104" t="e">
        <f t="shared" si="0"/>
        <v>#REF!</v>
      </c>
      <c r="AJ9" s="108" t="e">
        <f t="shared" si="0"/>
        <v>#REF!</v>
      </c>
      <c r="AK9" s="100" t="e">
        <f t="shared" si="1"/>
        <v>#REF!</v>
      </c>
      <c r="AL9" s="100" t="str">
        <f t="shared" si="10"/>
        <v/>
      </c>
      <c r="AM9" s="167"/>
      <c r="AN9" s="168"/>
      <c r="AO9" s="70"/>
      <c r="AP9" s="118"/>
      <c r="AQ9" s="123"/>
      <c r="AR9" s="131"/>
      <c r="AS9" s="132"/>
      <c r="AT9" s="137"/>
      <c r="AU9" s="144"/>
      <c r="AV9" s="119"/>
      <c r="AW9" s="141"/>
      <c r="AX9" s="146"/>
      <c r="AY9" s="147"/>
      <c r="AZ9" s="148"/>
      <c r="BA9" s="149"/>
      <c r="BB9" s="14"/>
      <c r="BC9" s="14"/>
      <c r="BD9" s="161" t="e">
        <f t="shared" si="2"/>
        <v>#REF!</v>
      </c>
      <c r="BE9" s="161" t="e">
        <f t="shared" si="3"/>
        <v>#REF!</v>
      </c>
      <c r="BF9" s="161" t="e">
        <f t="shared" si="4"/>
        <v>#REF!</v>
      </c>
      <c r="BG9" s="161" t="e">
        <f t="shared" si="5"/>
        <v>#REF!</v>
      </c>
      <c r="BH9" s="161" t="e">
        <f t="shared" si="6"/>
        <v>#REF!</v>
      </c>
      <c r="BI9" s="161" t="e">
        <f t="shared" si="7"/>
        <v>#REF!</v>
      </c>
      <c r="BJ9" s="161" t="e">
        <f t="shared" si="8"/>
        <v>#REF!</v>
      </c>
      <c r="BK9" s="162" t="e">
        <f t="shared" si="9"/>
        <v>#REF!</v>
      </c>
      <c r="BL9" s="162" t="e">
        <f t="shared" si="11"/>
        <v>#REF!</v>
      </c>
    </row>
    <row r="10" spans="2:64" ht="18.75" x14ac:dyDescent="0.2">
      <c r="B10" s="76" t="e">
        <f>#REF!</f>
        <v>#REF!</v>
      </c>
      <c r="C10" s="64" t="e">
        <f>#REF!</f>
        <v>#REF!</v>
      </c>
      <c r="D10" s="385" t="e">
        <f>#REF!</f>
        <v>#REF!</v>
      </c>
      <c r="E10" s="88" t="e">
        <f>#REF!</f>
        <v>#REF!</v>
      </c>
      <c r="F10" s="89" t="e">
        <f>#REF!</f>
        <v>#REF!</v>
      </c>
      <c r="G10" s="90" t="e">
        <f>#REF!</f>
        <v>#REF!</v>
      </c>
      <c r="H10" s="94" t="e">
        <f>#REF!</f>
        <v>#REF!</v>
      </c>
      <c r="I10" s="95" t="e">
        <f>#REF!</f>
        <v>#REF!</v>
      </c>
      <c r="J10" s="95" t="e">
        <f>#REF!</f>
        <v>#REF!</v>
      </c>
      <c r="K10" s="95" t="e">
        <f>#REF!</f>
        <v>#REF!</v>
      </c>
      <c r="L10" s="95" t="e">
        <f>#REF!</f>
        <v>#REF!</v>
      </c>
      <c r="M10" s="95" t="e">
        <f>#REF!</f>
        <v>#REF!</v>
      </c>
      <c r="N10" s="95" t="e">
        <f>#REF!</f>
        <v>#REF!</v>
      </c>
      <c r="O10" s="96" t="e">
        <f>#REF!</f>
        <v>#REF!</v>
      </c>
      <c r="P10" s="96" t="e">
        <f>#REF!</f>
        <v>#REF!</v>
      </c>
      <c r="Q10" s="95" t="e">
        <f>#REF!</f>
        <v>#REF!</v>
      </c>
      <c r="R10" s="100" t="e">
        <f>#REF!</f>
        <v>#REF!</v>
      </c>
      <c r="S10" s="94" t="e">
        <f>#REF!</f>
        <v>#REF!</v>
      </c>
      <c r="T10" s="95" t="e">
        <f>#REF!</f>
        <v>#REF!</v>
      </c>
      <c r="U10" s="95" t="e">
        <f>#REF!</f>
        <v>#REF!</v>
      </c>
      <c r="V10" s="95" t="e">
        <f>#REF!</f>
        <v>#REF!</v>
      </c>
      <c r="W10" s="95" t="e">
        <f>#REF!</f>
        <v>#REF!</v>
      </c>
      <c r="X10" s="95" t="e">
        <f>#REF!</f>
        <v>#REF!</v>
      </c>
      <c r="Y10" s="95" t="e">
        <f>#REF!</f>
        <v>#REF!</v>
      </c>
      <c r="Z10" s="96" t="e">
        <f>#REF!</f>
        <v>#REF!</v>
      </c>
      <c r="AA10" s="96" t="e">
        <f>#REF!</f>
        <v>#REF!</v>
      </c>
      <c r="AB10" s="102" t="e">
        <f t="shared" si="0"/>
        <v>#REF!</v>
      </c>
      <c r="AC10" s="103" t="e">
        <f t="shared" si="0"/>
        <v>#REF!</v>
      </c>
      <c r="AD10" s="103" t="e">
        <f t="shared" si="0"/>
        <v>#REF!</v>
      </c>
      <c r="AE10" s="103" t="e">
        <f t="shared" si="0"/>
        <v>#REF!</v>
      </c>
      <c r="AF10" s="103" t="e">
        <f t="shared" si="0"/>
        <v>#REF!</v>
      </c>
      <c r="AG10" s="103" t="e">
        <f t="shared" si="0"/>
        <v>#REF!</v>
      </c>
      <c r="AH10" s="103" t="e">
        <f t="shared" si="0"/>
        <v>#REF!</v>
      </c>
      <c r="AI10" s="104" t="e">
        <f t="shared" si="0"/>
        <v>#REF!</v>
      </c>
      <c r="AJ10" s="108" t="e">
        <f t="shared" si="0"/>
        <v>#REF!</v>
      </c>
      <c r="AK10" s="100" t="e">
        <f t="shared" si="1"/>
        <v>#REF!</v>
      </c>
      <c r="AL10" s="100" t="str">
        <f t="shared" si="10"/>
        <v/>
      </c>
      <c r="AM10" s="167"/>
      <c r="AN10" s="168"/>
      <c r="AO10" s="70"/>
      <c r="AP10" s="118"/>
      <c r="AQ10" s="123"/>
      <c r="AR10" s="131"/>
      <c r="AS10" s="132"/>
      <c r="AT10" s="137"/>
      <c r="AU10" s="144"/>
      <c r="AV10" s="119"/>
      <c r="AW10" s="141"/>
      <c r="AX10" s="146"/>
      <c r="AY10" s="147"/>
      <c r="AZ10" s="148"/>
      <c r="BA10" s="149"/>
      <c r="BB10" s="14"/>
      <c r="BC10" s="14"/>
      <c r="BD10" s="161" t="e">
        <f t="shared" si="2"/>
        <v>#REF!</v>
      </c>
      <c r="BE10" s="161" t="e">
        <f t="shared" si="3"/>
        <v>#REF!</v>
      </c>
      <c r="BF10" s="161" t="e">
        <f t="shared" si="4"/>
        <v>#REF!</v>
      </c>
      <c r="BG10" s="161" t="e">
        <f t="shared" si="5"/>
        <v>#REF!</v>
      </c>
      <c r="BH10" s="161" t="e">
        <f t="shared" si="6"/>
        <v>#REF!</v>
      </c>
      <c r="BI10" s="161" t="e">
        <f t="shared" si="7"/>
        <v>#REF!</v>
      </c>
      <c r="BJ10" s="161" t="e">
        <f t="shared" si="8"/>
        <v>#REF!</v>
      </c>
      <c r="BK10" s="162" t="e">
        <f t="shared" si="9"/>
        <v>#REF!</v>
      </c>
      <c r="BL10" s="162" t="e">
        <f t="shared" si="11"/>
        <v>#REF!</v>
      </c>
    </row>
    <row r="11" spans="2:64" ht="18.75" x14ac:dyDescent="0.2">
      <c r="B11" s="76" t="e">
        <f>#REF!</f>
        <v>#REF!</v>
      </c>
      <c r="C11" s="64" t="e">
        <f>#REF!</f>
        <v>#REF!</v>
      </c>
      <c r="D11" s="385" t="e">
        <f>#REF!</f>
        <v>#REF!</v>
      </c>
      <c r="E11" s="88" t="e">
        <f>#REF!</f>
        <v>#REF!</v>
      </c>
      <c r="F11" s="89" t="e">
        <f>#REF!</f>
        <v>#REF!</v>
      </c>
      <c r="G11" s="90" t="e">
        <f>#REF!</f>
        <v>#REF!</v>
      </c>
      <c r="H11" s="94" t="e">
        <f>#REF!</f>
        <v>#REF!</v>
      </c>
      <c r="I11" s="95" t="e">
        <f>#REF!</f>
        <v>#REF!</v>
      </c>
      <c r="J11" s="95" t="e">
        <f>#REF!</f>
        <v>#REF!</v>
      </c>
      <c r="K11" s="95" t="e">
        <f>#REF!</f>
        <v>#REF!</v>
      </c>
      <c r="L11" s="95" t="e">
        <f>#REF!</f>
        <v>#REF!</v>
      </c>
      <c r="M11" s="95" t="e">
        <f>#REF!</f>
        <v>#REF!</v>
      </c>
      <c r="N11" s="95" t="e">
        <f>#REF!</f>
        <v>#REF!</v>
      </c>
      <c r="O11" s="96" t="e">
        <f>#REF!</f>
        <v>#REF!</v>
      </c>
      <c r="P11" s="96" t="e">
        <f>#REF!</f>
        <v>#REF!</v>
      </c>
      <c r="Q11" s="95" t="e">
        <f>#REF!</f>
        <v>#REF!</v>
      </c>
      <c r="R11" s="100" t="e">
        <f>#REF!</f>
        <v>#REF!</v>
      </c>
      <c r="S11" s="94" t="e">
        <f>#REF!</f>
        <v>#REF!</v>
      </c>
      <c r="T11" s="95" t="e">
        <f>#REF!</f>
        <v>#REF!</v>
      </c>
      <c r="U11" s="95" t="e">
        <f>#REF!</f>
        <v>#REF!</v>
      </c>
      <c r="V11" s="95" t="e">
        <f>#REF!</f>
        <v>#REF!</v>
      </c>
      <c r="W11" s="95" t="e">
        <f>#REF!</f>
        <v>#REF!</v>
      </c>
      <c r="X11" s="95" t="e">
        <f>#REF!</f>
        <v>#REF!</v>
      </c>
      <c r="Y11" s="95" t="e">
        <f>#REF!</f>
        <v>#REF!</v>
      </c>
      <c r="Z11" s="96" t="e">
        <f>#REF!</f>
        <v>#REF!</v>
      </c>
      <c r="AA11" s="96" t="e">
        <f>#REF!</f>
        <v>#REF!</v>
      </c>
      <c r="AB11" s="102" t="e">
        <f t="shared" si="0"/>
        <v>#REF!</v>
      </c>
      <c r="AC11" s="103" t="e">
        <f t="shared" si="0"/>
        <v>#REF!</v>
      </c>
      <c r="AD11" s="103" t="e">
        <f t="shared" si="0"/>
        <v>#REF!</v>
      </c>
      <c r="AE11" s="103" t="e">
        <f t="shared" si="0"/>
        <v>#REF!</v>
      </c>
      <c r="AF11" s="103" t="e">
        <f t="shared" si="0"/>
        <v>#REF!</v>
      </c>
      <c r="AG11" s="103" t="e">
        <f t="shared" si="0"/>
        <v>#REF!</v>
      </c>
      <c r="AH11" s="103" t="e">
        <f t="shared" si="0"/>
        <v>#REF!</v>
      </c>
      <c r="AI11" s="104" t="e">
        <f t="shared" si="0"/>
        <v>#REF!</v>
      </c>
      <c r="AJ11" s="108" t="e">
        <f t="shared" si="0"/>
        <v>#REF!</v>
      </c>
      <c r="AK11" s="100" t="e">
        <f t="shared" si="1"/>
        <v>#REF!</v>
      </c>
      <c r="AL11" s="100" t="str">
        <f t="shared" si="10"/>
        <v/>
      </c>
      <c r="AM11" s="167"/>
      <c r="AN11" s="168"/>
      <c r="AO11" s="70"/>
      <c r="AP11" s="118"/>
      <c r="AQ11" s="123"/>
      <c r="AR11" s="131"/>
      <c r="AS11" s="132"/>
      <c r="AT11" s="137"/>
      <c r="AU11" s="144"/>
      <c r="AV11" s="119"/>
      <c r="AW11" s="141"/>
      <c r="AX11" s="146"/>
      <c r="AY11" s="147"/>
      <c r="AZ11" s="148"/>
      <c r="BA11" s="149"/>
      <c r="BB11" s="14"/>
      <c r="BC11" s="14"/>
      <c r="BD11" s="161" t="e">
        <f t="shared" si="2"/>
        <v>#REF!</v>
      </c>
      <c r="BE11" s="161" t="e">
        <f t="shared" si="3"/>
        <v>#REF!</v>
      </c>
      <c r="BF11" s="161" t="e">
        <f t="shared" si="4"/>
        <v>#REF!</v>
      </c>
      <c r="BG11" s="161" t="e">
        <f t="shared" si="5"/>
        <v>#REF!</v>
      </c>
      <c r="BH11" s="161" t="e">
        <f t="shared" si="6"/>
        <v>#REF!</v>
      </c>
      <c r="BI11" s="161" t="e">
        <f t="shared" si="7"/>
        <v>#REF!</v>
      </c>
      <c r="BJ11" s="161" t="e">
        <f t="shared" si="8"/>
        <v>#REF!</v>
      </c>
      <c r="BK11" s="162" t="e">
        <f t="shared" si="9"/>
        <v>#REF!</v>
      </c>
      <c r="BL11" s="162" t="e">
        <f t="shared" si="11"/>
        <v>#REF!</v>
      </c>
    </row>
    <row r="12" spans="2:64" ht="18.75" x14ac:dyDescent="0.2">
      <c r="B12" s="76" t="e">
        <f>#REF!</f>
        <v>#REF!</v>
      </c>
      <c r="C12" s="64" t="e">
        <f>#REF!</f>
        <v>#REF!</v>
      </c>
      <c r="D12" s="385" t="e">
        <f>#REF!</f>
        <v>#REF!</v>
      </c>
      <c r="E12" s="88" t="e">
        <f>#REF!</f>
        <v>#REF!</v>
      </c>
      <c r="F12" s="89" t="e">
        <f>#REF!</f>
        <v>#REF!</v>
      </c>
      <c r="G12" s="90" t="e">
        <f>#REF!</f>
        <v>#REF!</v>
      </c>
      <c r="H12" s="94" t="e">
        <f>#REF!</f>
        <v>#REF!</v>
      </c>
      <c r="I12" s="95" t="e">
        <f>#REF!</f>
        <v>#REF!</v>
      </c>
      <c r="J12" s="95" t="e">
        <f>#REF!</f>
        <v>#REF!</v>
      </c>
      <c r="K12" s="95" t="e">
        <f>#REF!</f>
        <v>#REF!</v>
      </c>
      <c r="L12" s="95" t="e">
        <f>#REF!</f>
        <v>#REF!</v>
      </c>
      <c r="M12" s="95" t="e">
        <f>#REF!</f>
        <v>#REF!</v>
      </c>
      <c r="N12" s="95" t="e">
        <f>#REF!</f>
        <v>#REF!</v>
      </c>
      <c r="O12" s="96" t="e">
        <f>#REF!</f>
        <v>#REF!</v>
      </c>
      <c r="P12" s="96" t="e">
        <f>#REF!</f>
        <v>#REF!</v>
      </c>
      <c r="Q12" s="95" t="e">
        <f>#REF!</f>
        <v>#REF!</v>
      </c>
      <c r="R12" s="100" t="e">
        <f>#REF!</f>
        <v>#REF!</v>
      </c>
      <c r="S12" s="94" t="e">
        <f>#REF!</f>
        <v>#REF!</v>
      </c>
      <c r="T12" s="95" t="e">
        <f>#REF!</f>
        <v>#REF!</v>
      </c>
      <c r="U12" s="95" t="e">
        <f>#REF!</f>
        <v>#REF!</v>
      </c>
      <c r="V12" s="95" t="e">
        <f>#REF!</f>
        <v>#REF!</v>
      </c>
      <c r="W12" s="95" t="e">
        <f>#REF!</f>
        <v>#REF!</v>
      </c>
      <c r="X12" s="95" t="e">
        <f>#REF!</f>
        <v>#REF!</v>
      </c>
      <c r="Y12" s="95" t="e">
        <f>#REF!</f>
        <v>#REF!</v>
      </c>
      <c r="Z12" s="96" t="e">
        <f>#REF!</f>
        <v>#REF!</v>
      </c>
      <c r="AA12" s="96" t="e">
        <f>#REF!</f>
        <v>#REF!</v>
      </c>
      <c r="AB12" s="102" t="e">
        <f t="shared" si="0"/>
        <v>#REF!</v>
      </c>
      <c r="AC12" s="103" t="e">
        <f t="shared" si="0"/>
        <v>#REF!</v>
      </c>
      <c r="AD12" s="103" t="e">
        <f t="shared" si="0"/>
        <v>#REF!</v>
      </c>
      <c r="AE12" s="103" t="e">
        <f t="shared" si="0"/>
        <v>#REF!</v>
      </c>
      <c r="AF12" s="103" t="e">
        <f t="shared" si="0"/>
        <v>#REF!</v>
      </c>
      <c r="AG12" s="103" t="e">
        <f t="shared" si="0"/>
        <v>#REF!</v>
      </c>
      <c r="AH12" s="103" t="e">
        <f t="shared" si="0"/>
        <v>#REF!</v>
      </c>
      <c r="AI12" s="104" t="e">
        <f t="shared" si="0"/>
        <v>#REF!</v>
      </c>
      <c r="AJ12" s="108" t="e">
        <f t="shared" si="0"/>
        <v>#REF!</v>
      </c>
      <c r="AK12" s="100" t="e">
        <f t="shared" si="1"/>
        <v>#REF!</v>
      </c>
      <c r="AL12" s="100" t="str">
        <f t="shared" si="10"/>
        <v/>
      </c>
      <c r="AM12" s="167"/>
      <c r="AN12" s="168"/>
      <c r="AO12" s="70"/>
      <c r="AP12" s="118"/>
      <c r="AQ12" s="123"/>
      <c r="AR12" s="131"/>
      <c r="AS12" s="132"/>
      <c r="AT12" s="137"/>
      <c r="AU12" s="144"/>
      <c r="AV12" s="119"/>
      <c r="AW12" s="141"/>
      <c r="AX12" s="146"/>
      <c r="AY12" s="147"/>
      <c r="AZ12" s="148"/>
      <c r="BA12" s="149"/>
      <c r="BB12" s="14"/>
      <c r="BC12" s="14"/>
      <c r="BD12" s="161" t="e">
        <f t="shared" si="2"/>
        <v>#REF!</v>
      </c>
      <c r="BE12" s="161" t="e">
        <f t="shared" si="3"/>
        <v>#REF!</v>
      </c>
      <c r="BF12" s="161" t="e">
        <f t="shared" si="4"/>
        <v>#REF!</v>
      </c>
      <c r="BG12" s="161" t="e">
        <f t="shared" si="5"/>
        <v>#REF!</v>
      </c>
      <c r="BH12" s="161" t="e">
        <f t="shared" si="6"/>
        <v>#REF!</v>
      </c>
      <c r="BI12" s="161" t="e">
        <f t="shared" si="7"/>
        <v>#REF!</v>
      </c>
      <c r="BJ12" s="161" t="e">
        <f t="shared" si="8"/>
        <v>#REF!</v>
      </c>
      <c r="BK12" s="162" t="e">
        <f t="shared" si="9"/>
        <v>#REF!</v>
      </c>
      <c r="BL12" s="162" t="e">
        <f t="shared" si="11"/>
        <v>#REF!</v>
      </c>
    </row>
    <row r="13" spans="2:64" ht="18.75" x14ac:dyDescent="0.2">
      <c r="B13" s="76" t="e">
        <f>#REF!</f>
        <v>#REF!</v>
      </c>
      <c r="C13" s="64" t="e">
        <f>#REF!</f>
        <v>#REF!</v>
      </c>
      <c r="D13" s="385" t="e">
        <f>#REF!</f>
        <v>#REF!</v>
      </c>
      <c r="E13" s="88" t="e">
        <f>#REF!</f>
        <v>#REF!</v>
      </c>
      <c r="F13" s="89" t="e">
        <f>#REF!</f>
        <v>#REF!</v>
      </c>
      <c r="G13" s="90" t="e">
        <f>#REF!</f>
        <v>#REF!</v>
      </c>
      <c r="H13" s="94" t="e">
        <f>#REF!</f>
        <v>#REF!</v>
      </c>
      <c r="I13" s="95" t="e">
        <f>#REF!</f>
        <v>#REF!</v>
      </c>
      <c r="J13" s="95" t="e">
        <f>#REF!</f>
        <v>#REF!</v>
      </c>
      <c r="K13" s="95" t="e">
        <f>#REF!</f>
        <v>#REF!</v>
      </c>
      <c r="L13" s="95" t="e">
        <f>#REF!</f>
        <v>#REF!</v>
      </c>
      <c r="M13" s="95" t="e">
        <f>#REF!</f>
        <v>#REF!</v>
      </c>
      <c r="N13" s="95" t="e">
        <f>#REF!</f>
        <v>#REF!</v>
      </c>
      <c r="O13" s="96" t="e">
        <f>#REF!</f>
        <v>#REF!</v>
      </c>
      <c r="P13" s="96" t="e">
        <f>#REF!</f>
        <v>#REF!</v>
      </c>
      <c r="Q13" s="95" t="e">
        <f>#REF!</f>
        <v>#REF!</v>
      </c>
      <c r="R13" s="100" t="e">
        <f>#REF!</f>
        <v>#REF!</v>
      </c>
      <c r="S13" s="94" t="e">
        <f>#REF!</f>
        <v>#REF!</v>
      </c>
      <c r="T13" s="95" t="e">
        <f>#REF!</f>
        <v>#REF!</v>
      </c>
      <c r="U13" s="95" t="e">
        <f>#REF!</f>
        <v>#REF!</v>
      </c>
      <c r="V13" s="95" t="e">
        <f>#REF!</f>
        <v>#REF!</v>
      </c>
      <c r="W13" s="95" t="e">
        <f>#REF!</f>
        <v>#REF!</v>
      </c>
      <c r="X13" s="95" t="e">
        <f>#REF!</f>
        <v>#REF!</v>
      </c>
      <c r="Y13" s="95" t="e">
        <f>#REF!</f>
        <v>#REF!</v>
      </c>
      <c r="Z13" s="96" t="e">
        <f>#REF!</f>
        <v>#REF!</v>
      </c>
      <c r="AA13" s="96" t="e">
        <f>#REF!</f>
        <v>#REF!</v>
      </c>
      <c r="AB13" s="102" t="e">
        <f t="shared" si="0"/>
        <v>#REF!</v>
      </c>
      <c r="AC13" s="103" t="e">
        <f t="shared" si="0"/>
        <v>#REF!</v>
      </c>
      <c r="AD13" s="103" t="e">
        <f t="shared" si="0"/>
        <v>#REF!</v>
      </c>
      <c r="AE13" s="103" t="e">
        <f t="shared" si="0"/>
        <v>#REF!</v>
      </c>
      <c r="AF13" s="103" t="e">
        <f t="shared" si="0"/>
        <v>#REF!</v>
      </c>
      <c r="AG13" s="103" t="e">
        <f t="shared" si="0"/>
        <v>#REF!</v>
      </c>
      <c r="AH13" s="103" t="e">
        <f t="shared" si="0"/>
        <v>#REF!</v>
      </c>
      <c r="AI13" s="104" t="e">
        <f t="shared" si="0"/>
        <v>#REF!</v>
      </c>
      <c r="AJ13" s="108" t="e">
        <f t="shared" si="0"/>
        <v>#REF!</v>
      </c>
      <c r="AK13" s="100" t="e">
        <f t="shared" si="1"/>
        <v>#REF!</v>
      </c>
      <c r="AL13" s="100" t="str">
        <f t="shared" si="10"/>
        <v/>
      </c>
      <c r="AM13" s="167"/>
      <c r="AN13" s="168"/>
      <c r="AO13" s="70"/>
      <c r="AP13" s="118"/>
      <c r="AQ13" s="123"/>
      <c r="AR13" s="131"/>
      <c r="AS13" s="132"/>
      <c r="AT13" s="137"/>
      <c r="AU13" s="144"/>
      <c r="AV13" s="119"/>
      <c r="AW13" s="141"/>
      <c r="AX13" s="146"/>
      <c r="AY13" s="147"/>
      <c r="AZ13" s="148"/>
      <c r="BA13" s="149"/>
      <c r="BB13" s="14"/>
      <c r="BC13" s="14"/>
      <c r="BD13" s="161" t="e">
        <f t="shared" si="2"/>
        <v>#REF!</v>
      </c>
      <c r="BE13" s="161" t="e">
        <f t="shared" si="3"/>
        <v>#REF!</v>
      </c>
      <c r="BF13" s="161" t="e">
        <f t="shared" si="4"/>
        <v>#REF!</v>
      </c>
      <c r="BG13" s="161" t="e">
        <f t="shared" si="5"/>
        <v>#REF!</v>
      </c>
      <c r="BH13" s="161" t="e">
        <f t="shared" si="6"/>
        <v>#REF!</v>
      </c>
      <c r="BI13" s="161" t="e">
        <f t="shared" si="7"/>
        <v>#REF!</v>
      </c>
      <c r="BJ13" s="161" t="e">
        <f t="shared" si="8"/>
        <v>#REF!</v>
      </c>
      <c r="BK13" s="162" t="e">
        <f t="shared" si="9"/>
        <v>#REF!</v>
      </c>
      <c r="BL13" s="162" t="e">
        <f t="shared" si="11"/>
        <v>#REF!</v>
      </c>
    </row>
    <row r="14" spans="2:64" ht="18.75" x14ac:dyDescent="0.2">
      <c r="B14" s="76" t="e">
        <f>#REF!</f>
        <v>#REF!</v>
      </c>
      <c r="C14" s="64" t="e">
        <f>#REF!</f>
        <v>#REF!</v>
      </c>
      <c r="D14" s="385" t="e">
        <f>#REF!</f>
        <v>#REF!</v>
      </c>
      <c r="E14" s="88" t="e">
        <f>#REF!</f>
        <v>#REF!</v>
      </c>
      <c r="F14" s="89" t="e">
        <f>#REF!</f>
        <v>#REF!</v>
      </c>
      <c r="G14" s="90" t="e">
        <f>#REF!</f>
        <v>#REF!</v>
      </c>
      <c r="H14" s="94" t="e">
        <f>#REF!</f>
        <v>#REF!</v>
      </c>
      <c r="I14" s="95" t="e">
        <f>#REF!</f>
        <v>#REF!</v>
      </c>
      <c r="J14" s="95" t="e">
        <f>#REF!</f>
        <v>#REF!</v>
      </c>
      <c r="K14" s="95" t="e">
        <f>#REF!</f>
        <v>#REF!</v>
      </c>
      <c r="L14" s="95" t="e">
        <f>#REF!</f>
        <v>#REF!</v>
      </c>
      <c r="M14" s="95" t="e">
        <f>#REF!</f>
        <v>#REF!</v>
      </c>
      <c r="N14" s="95" t="e">
        <f>#REF!</f>
        <v>#REF!</v>
      </c>
      <c r="O14" s="96" t="e">
        <f>#REF!</f>
        <v>#REF!</v>
      </c>
      <c r="P14" s="96" t="e">
        <f>#REF!</f>
        <v>#REF!</v>
      </c>
      <c r="Q14" s="95" t="e">
        <f>#REF!</f>
        <v>#REF!</v>
      </c>
      <c r="R14" s="100" t="e">
        <f>#REF!</f>
        <v>#REF!</v>
      </c>
      <c r="S14" s="94" t="e">
        <f>#REF!</f>
        <v>#REF!</v>
      </c>
      <c r="T14" s="95" t="e">
        <f>#REF!</f>
        <v>#REF!</v>
      </c>
      <c r="U14" s="95" t="e">
        <f>#REF!</f>
        <v>#REF!</v>
      </c>
      <c r="V14" s="95" t="e">
        <f>#REF!</f>
        <v>#REF!</v>
      </c>
      <c r="W14" s="95" t="e">
        <f>#REF!</f>
        <v>#REF!</v>
      </c>
      <c r="X14" s="95" t="e">
        <f>#REF!</f>
        <v>#REF!</v>
      </c>
      <c r="Y14" s="95" t="e">
        <f>#REF!</f>
        <v>#REF!</v>
      </c>
      <c r="Z14" s="96" t="e">
        <f>#REF!</f>
        <v>#REF!</v>
      </c>
      <c r="AA14" s="96" t="e">
        <f>#REF!</f>
        <v>#REF!</v>
      </c>
      <c r="AB14" s="102" t="e">
        <f t="shared" si="0"/>
        <v>#REF!</v>
      </c>
      <c r="AC14" s="103" t="e">
        <f t="shared" si="0"/>
        <v>#REF!</v>
      </c>
      <c r="AD14" s="103" t="e">
        <f t="shared" si="0"/>
        <v>#REF!</v>
      </c>
      <c r="AE14" s="103" t="e">
        <f t="shared" si="0"/>
        <v>#REF!</v>
      </c>
      <c r="AF14" s="103" t="e">
        <f t="shared" si="0"/>
        <v>#REF!</v>
      </c>
      <c r="AG14" s="103" t="e">
        <f t="shared" si="0"/>
        <v>#REF!</v>
      </c>
      <c r="AH14" s="103" t="e">
        <f t="shared" si="0"/>
        <v>#REF!</v>
      </c>
      <c r="AI14" s="104" t="e">
        <f t="shared" si="0"/>
        <v>#REF!</v>
      </c>
      <c r="AJ14" s="108" t="e">
        <f t="shared" si="0"/>
        <v>#REF!</v>
      </c>
      <c r="AK14" s="100" t="e">
        <f t="shared" si="1"/>
        <v>#REF!</v>
      </c>
      <c r="AL14" s="100" t="str">
        <f t="shared" si="10"/>
        <v/>
      </c>
      <c r="AM14" s="167"/>
      <c r="AN14" s="168"/>
      <c r="AO14" s="70"/>
      <c r="AP14" s="118"/>
      <c r="AQ14" s="123"/>
      <c r="AR14" s="131"/>
      <c r="AS14" s="132"/>
      <c r="AT14" s="137"/>
      <c r="AU14" s="144"/>
      <c r="AV14" s="119"/>
      <c r="AW14" s="141"/>
      <c r="AX14" s="146"/>
      <c r="AY14" s="147"/>
      <c r="AZ14" s="148"/>
      <c r="BA14" s="149"/>
      <c r="BB14" s="14"/>
      <c r="BC14" s="14"/>
      <c r="BD14" s="161" t="e">
        <f t="shared" si="2"/>
        <v>#REF!</v>
      </c>
      <c r="BE14" s="161" t="e">
        <f t="shared" si="3"/>
        <v>#REF!</v>
      </c>
      <c r="BF14" s="161" t="e">
        <f t="shared" si="4"/>
        <v>#REF!</v>
      </c>
      <c r="BG14" s="161" t="e">
        <f t="shared" si="5"/>
        <v>#REF!</v>
      </c>
      <c r="BH14" s="161" t="e">
        <f t="shared" si="6"/>
        <v>#REF!</v>
      </c>
      <c r="BI14" s="161" t="e">
        <f t="shared" si="7"/>
        <v>#REF!</v>
      </c>
      <c r="BJ14" s="161" t="e">
        <f t="shared" si="8"/>
        <v>#REF!</v>
      </c>
      <c r="BK14" s="162" t="e">
        <f t="shared" si="9"/>
        <v>#REF!</v>
      </c>
      <c r="BL14" s="162" t="e">
        <f t="shared" si="11"/>
        <v>#REF!</v>
      </c>
    </row>
    <row r="15" spans="2:64" ht="18.75" x14ac:dyDescent="0.2">
      <c r="B15" s="76" t="e">
        <f>#REF!</f>
        <v>#REF!</v>
      </c>
      <c r="C15" s="64" t="e">
        <f>#REF!</f>
        <v>#REF!</v>
      </c>
      <c r="D15" s="385" t="e">
        <f>#REF!</f>
        <v>#REF!</v>
      </c>
      <c r="E15" s="88" t="e">
        <f>#REF!</f>
        <v>#REF!</v>
      </c>
      <c r="F15" s="89" t="e">
        <f>#REF!</f>
        <v>#REF!</v>
      </c>
      <c r="G15" s="90" t="e">
        <f>#REF!</f>
        <v>#REF!</v>
      </c>
      <c r="H15" s="94" t="e">
        <f>#REF!</f>
        <v>#REF!</v>
      </c>
      <c r="I15" s="95" t="e">
        <f>#REF!</f>
        <v>#REF!</v>
      </c>
      <c r="J15" s="95" t="e">
        <f>#REF!</f>
        <v>#REF!</v>
      </c>
      <c r="K15" s="95" t="e">
        <f>#REF!</f>
        <v>#REF!</v>
      </c>
      <c r="L15" s="95" t="e">
        <f>#REF!</f>
        <v>#REF!</v>
      </c>
      <c r="M15" s="95" t="e">
        <f>#REF!</f>
        <v>#REF!</v>
      </c>
      <c r="N15" s="95" t="e">
        <f>#REF!</f>
        <v>#REF!</v>
      </c>
      <c r="O15" s="96" t="e">
        <f>#REF!</f>
        <v>#REF!</v>
      </c>
      <c r="P15" s="96" t="e">
        <f>#REF!</f>
        <v>#REF!</v>
      </c>
      <c r="Q15" s="95" t="e">
        <f>#REF!</f>
        <v>#REF!</v>
      </c>
      <c r="R15" s="100" t="e">
        <f>#REF!</f>
        <v>#REF!</v>
      </c>
      <c r="S15" s="94" t="e">
        <f>#REF!</f>
        <v>#REF!</v>
      </c>
      <c r="T15" s="95" t="e">
        <f>#REF!</f>
        <v>#REF!</v>
      </c>
      <c r="U15" s="95" t="e">
        <f>#REF!</f>
        <v>#REF!</v>
      </c>
      <c r="V15" s="95" t="e">
        <f>#REF!</f>
        <v>#REF!</v>
      </c>
      <c r="W15" s="95" t="e">
        <f>#REF!</f>
        <v>#REF!</v>
      </c>
      <c r="X15" s="95" t="e">
        <f>#REF!</f>
        <v>#REF!</v>
      </c>
      <c r="Y15" s="95" t="e">
        <f>#REF!</f>
        <v>#REF!</v>
      </c>
      <c r="Z15" s="96" t="e">
        <f>#REF!</f>
        <v>#REF!</v>
      </c>
      <c r="AA15" s="96" t="e">
        <f>#REF!</f>
        <v>#REF!</v>
      </c>
      <c r="AB15" s="102" t="e">
        <f t="shared" si="0"/>
        <v>#REF!</v>
      </c>
      <c r="AC15" s="103" t="e">
        <f t="shared" si="0"/>
        <v>#REF!</v>
      </c>
      <c r="AD15" s="103" t="e">
        <f t="shared" si="0"/>
        <v>#REF!</v>
      </c>
      <c r="AE15" s="103" t="e">
        <f t="shared" si="0"/>
        <v>#REF!</v>
      </c>
      <c r="AF15" s="103" t="e">
        <f t="shared" si="0"/>
        <v>#REF!</v>
      </c>
      <c r="AG15" s="103" t="e">
        <f t="shared" si="0"/>
        <v>#REF!</v>
      </c>
      <c r="AH15" s="103" t="e">
        <f t="shared" si="0"/>
        <v>#REF!</v>
      </c>
      <c r="AI15" s="104" t="e">
        <f t="shared" si="0"/>
        <v>#REF!</v>
      </c>
      <c r="AJ15" s="108" t="e">
        <f t="shared" si="0"/>
        <v>#REF!</v>
      </c>
      <c r="AK15" s="100" t="e">
        <f t="shared" si="1"/>
        <v>#REF!</v>
      </c>
      <c r="AL15" s="100" t="str">
        <f t="shared" si="10"/>
        <v/>
      </c>
      <c r="AM15" s="167"/>
      <c r="AN15" s="168"/>
      <c r="AO15" s="70"/>
      <c r="AP15" s="118"/>
      <c r="AQ15" s="123"/>
      <c r="AR15" s="131"/>
      <c r="AS15" s="132"/>
      <c r="AT15" s="137"/>
      <c r="AU15" s="144"/>
      <c r="AV15" s="119"/>
      <c r="AW15" s="141"/>
      <c r="AX15" s="146"/>
      <c r="AY15" s="147"/>
      <c r="AZ15" s="148"/>
      <c r="BA15" s="149"/>
      <c r="BB15" s="14"/>
      <c r="BC15" s="14"/>
      <c r="BD15" s="161" t="e">
        <f t="shared" si="2"/>
        <v>#REF!</v>
      </c>
      <c r="BE15" s="161" t="e">
        <f t="shared" si="3"/>
        <v>#REF!</v>
      </c>
      <c r="BF15" s="161" t="e">
        <f t="shared" si="4"/>
        <v>#REF!</v>
      </c>
      <c r="BG15" s="161" t="e">
        <f t="shared" si="5"/>
        <v>#REF!</v>
      </c>
      <c r="BH15" s="161" t="e">
        <f t="shared" si="6"/>
        <v>#REF!</v>
      </c>
      <c r="BI15" s="161" t="e">
        <f t="shared" si="7"/>
        <v>#REF!</v>
      </c>
      <c r="BJ15" s="161" t="e">
        <f t="shared" si="8"/>
        <v>#REF!</v>
      </c>
      <c r="BK15" s="162" t="e">
        <f t="shared" si="9"/>
        <v>#REF!</v>
      </c>
      <c r="BL15" s="162" t="e">
        <f t="shared" si="11"/>
        <v>#REF!</v>
      </c>
    </row>
    <row r="16" spans="2:64" ht="18.75" x14ac:dyDescent="0.2">
      <c r="B16" s="76" t="e">
        <f>#REF!</f>
        <v>#REF!</v>
      </c>
      <c r="C16" s="64" t="e">
        <f>#REF!</f>
        <v>#REF!</v>
      </c>
      <c r="D16" s="385" t="e">
        <f>#REF!</f>
        <v>#REF!</v>
      </c>
      <c r="E16" s="88" t="e">
        <f>#REF!</f>
        <v>#REF!</v>
      </c>
      <c r="F16" s="89" t="e">
        <f>#REF!</f>
        <v>#REF!</v>
      </c>
      <c r="G16" s="90" t="e">
        <f>#REF!</f>
        <v>#REF!</v>
      </c>
      <c r="H16" s="94" t="e">
        <f>#REF!</f>
        <v>#REF!</v>
      </c>
      <c r="I16" s="95" t="e">
        <f>#REF!</f>
        <v>#REF!</v>
      </c>
      <c r="J16" s="95" t="e">
        <f>#REF!</f>
        <v>#REF!</v>
      </c>
      <c r="K16" s="95" t="e">
        <f>#REF!</f>
        <v>#REF!</v>
      </c>
      <c r="L16" s="95" t="e">
        <f>#REF!</f>
        <v>#REF!</v>
      </c>
      <c r="M16" s="95" t="e">
        <f>#REF!</f>
        <v>#REF!</v>
      </c>
      <c r="N16" s="95" t="e">
        <f>#REF!</f>
        <v>#REF!</v>
      </c>
      <c r="O16" s="96" t="e">
        <f>#REF!</f>
        <v>#REF!</v>
      </c>
      <c r="P16" s="96" t="e">
        <f>#REF!</f>
        <v>#REF!</v>
      </c>
      <c r="Q16" s="95" t="e">
        <f>#REF!</f>
        <v>#REF!</v>
      </c>
      <c r="R16" s="100" t="e">
        <f>#REF!</f>
        <v>#REF!</v>
      </c>
      <c r="S16" s="94" t="e">
        <f>#REF!</f>
        <v>#REF!</v>
      </c>
      <c r="T16" s="95" t="e">
        <f>#REF!</f>
        <v>#REF!</v>
      </c>
      <c r="U16" s="95" t="e">
        <f>#REF!</f>
        <v>#REF!</v>
      </c>
      <c r="V16" s="95" t="e">
        <f>#REF!</f>
        <v>#REF!</v>
      </c>
      <c r="W16" s="95" t="e">
        <f>#REF!</f>
        <v>#REF!</v>
      </c>
      <c r="X16" s="95" t="e">
        <f>#REF!</f>
        <v>#REF!</v>
      </c>
      <c r="Y16" s="95" t="e">
        <f>#REF!</f>
        <v>#REF!</v>
      </c>
      <c r="Z16" s="96" t="e">
        <f>#REF!</f>
        <v>#REF!</v>
      </c>
      <c r="AA16" s="96" t="e">
        <f>#REF!</f>
        <v>#REF!</v>
      </c>
      <c r="AB16" s="102" t="e">
        <f t="shared" si="0"/>
        <v>#REF!</v>
      </c>
      <c r="AC16" s="103" t="e">
        <f t="shared" si="0"/>
        <v>#REF!</v>
      </c>
      <c r="AD16" s="103" t="e">
        <f t="shared" si="0"/>
        <v>#REF!</v>
      </c>
      <c r="AE16" s="103" t="e">
        <f t="shared" si="0"/>
        <v>#REF!</v>
      </c>
      <c r="AF16" s="103" t="e">
        <f t="shared" si="0"/>
        <v>#REF!</v>
      </c>
      <c r="AG16" s="103" t="e">
        <f t="shared" si="0"/>
        <v>#REF!</v>
      </c>
      <c r="AH16" s="103" t="e">
        <f t="shared" si="0"/>
        <v>#REF!</v>
      </c>
      <c r="AI16" s="104" t="e">
        <f t="shared" si="0"/>
        <v>#REF!</v>
      </c>
      <c r="AJ16" s="108" t="e">
        <f t="shared" si="0"/>
        <v>#REF!</v>
      </c>
      <c r="AK16" s="100" t="e">
        <f t="shared" si="1"/>
        <v>#REF!</v>
      </c>
      <c r="AL16" s="100" t="str">
        <f t="shared" si="10"/>
        <v/>
      </c>
      <c r="AM16" s="167"/>
      <c r="AN16" s="168"/>
      <c r="AO16" s="70"/>
      <c r="AP16" s="118"/>
      <c r="AQ16" s="123"/>
      <c r="AR16" s="131"/>
      <c r="AS16" s="132"/>
      <c r="AT16" s="137"/>
      <c r="AU16" s="144"/>
      <c r="AV16" s="119"/>
      <c r="AW16" s="141"/>
      <c r="AX16" s="146"/>
      <c r="AY16" s="147"/>
      <c r="AZ16" s="148"/>
      <c r="BA16" s="149"/>
      <c r="BB16" s="14"/>
      <c r="BC16" s="14"/>
      <c r="BD16" s="161" t="e">
        <f t="shared" si="2"/>
        <v>#REF!</v>
      </c>
      <c r="BE16" s="161" t="e">
        <f t="shared" si="3"/>
        <v>#REF!</v>
      </c>
      <c r="BF16" s="161" t="e">
        <f t="shared" si="4"/>
        <v>#REF!</v>
      </c>
      <c r="BG16" s="161" t="e">
        <f t="shared" si="5"/>
        <v>#REF!</v>
      </c>
      <c r="BH16" s="161" t="e">
        <f t="shared" si="6"/>
        <v>#REF!</v>
      </c>
      <c r="BI16" s="161" t="e">
        <f t="shared" si="7"/>
        <v>#REF!</v>
      </c>
      <c r="BJ16" s="161" t="e">
        <f t="shared" si="8"/>
        <v>#REF!</v>
      </c>
      <c r="BK16" s="162" t="e">
        <f t="shared" si="9"/>
        <v>#REF!</v>
      </c>
      <c r="BL16" s="162" t="e">
        <f t="shared" si="11"/>
        <v>#REF!</v>
      </c>
    </row>
    <row r="17" spans="2:64" ht="18.75" x14ac:dyDescent="0.2">
      <c r="B17" s="76" t="e">
        <f>#REF!</f>
        <v>#REF!</v>
      </c>
      <c r="C17" s="64" t="e">
        <f>#REF!</f>
        <v>#REF!</v>
      </c>
      <c r="D17" s="385" t="e">
        <f>#REF!</f>
        <v>#REF!</v>
      </c>
      <c r="E17" s="88" t="e">
        <f>#REF!</f>
        <v>#REF!</v>
      </c>
      <c r="F17" s="89" t="e">
        <f>#REF!</f>
        <v>#REF!</v>
      </c>
      <c r="G17" s="90" t="e">
        <f>#REF!</f>
        <v>#REF!</v>
      </c>
      <c r="H17" s="94" t="e">
        <f>#REF!</f>
        <v>#REF!</v>
      </c>
      <c r="I17" s="95" t="e">
        <f>#REF!</f>
        <v>#REF!</v>
      </c>
      <c r="J17" s="95" t="e">
        <f>#REF!</f>
        <v>#REF!</v>
      </c>
      <c r="K17" s="95" t="e">
        <f>#REF!</f>
        <v>#REF!</v>
      </c>
      <c r="L17" s="95" t="e">
        <f>#REF!</f>
        <v>#REF!</v>
      </c>
      <c r="M17" s="95" t="e">
        <f>#REF!</f>
        <v>#REF!</v>
      </c>
      <c r="N17" s="95" t="e">
        <f>#REF!</f>
        <v>#REF!</v>
      </c>
      <c r="O17" s="96" t="e">
        <f>#REF!</f>
        <v>#REF!</v>
      </c>
      <c r="P17" s="96" t="e">
        <f>#REF!</f>
        <v>#REF!</v>
      </c>
      <c r="Q17" s="95" t="e">
        <f>#REF!</f>
        <v>#REF!</v>
      </c>
      <c r="R17" s="100" t="e">
        <f>#REF!</f>
        <v>#REF!</v>
      </c>
      <c r="S17" s="94" t="e">
        <f>#REF!</f>
        <v>#REF!</v>
      </c>
      <c r="T17" s="95" t="e">
        <f>#REF!</f>
        <v>#REF!</v>
      </c>
      <c r="U17" s="95" t="e">
        <f>#REF!</f>
        <v>#REF!</v>
      </c>
      <c r="V17" s="95" t="e">
        <f>#REF!</f>
        <v>#REF!</v>
      </c>
      <c r="W17" s="95" t="e">
        <f>#REF!</f>
        <v>#REF!</v>
      </c>
      <c r="X17" s="95" t="e">
        <f>#REF!</f>
        <v>#REF!</v>
      </c>
      <c r="Y17" s="95" t="e">
        <f>#REF!</f>
        <v>#REF!</v>
      </c>
      <c r="Z17" s="96" t="e">
        <f>#REF!</f>
        <v>#REF!</v>
      </c>
      <c r="AA17" s="96" t="e">
        <f>#REF!</f>
        <v>#REF!</v>
      </c>
      <c r="AB17" s="102" t="e">
        <f t="shared" si="0"/>
        <v>#REF!</v>
      </c>
      <c r="AC17" s="103" t="e">
        <f t="shared" si="0"/>
        <v>#REF!</v>
      </c>
      <c r="AD17" s="103" t="e">
        <f t="shared" si="0"/>
        <v>#REF!</v>
      </c>
      <c r="AE17" s="103" t="e">
        <f t="shared" si="0"/>
        <v>#REF!</v>
      </c>
      <c r="AF17" s="103" t="e">
        <f t="shared" si="0"/>
        <v>#REF!</v>
      </c>
      <c r="AG17" s="103" t="e">
        <f t="shared" si="0"/>
        <v>#REF!</v>
      </c>
      <c r="AH17" s="103" t="e">
        <f t="shared" si="0"/>
        <v>#REF!</v>
      </c>
      <c r="AI17" s="104" t="e">
        <f t="shared" si="0"/>
        <v>#REF!</v>
      </c>
      <c r="AJ17" s="108" t="e">
        <f t="shared" si="0"/>
        <v>#REF!</v>
      </c>
      <c r="AK17" s="100" t="e">
        <f t="shared" si="1"/>
        <v>#REF!</v>
      </c>
      <c r="AL17" s="100" t="str">
        <f t="shared" si="10"/>
        <v/>
      </c>
      <c r="AM17" s="167"/>
      <c r="AN17" s="168"/>
      <c r="AO17" s="70"/>
      <c r="AP17" s="118"/>
      <c r="AQ17" s="123"/>
      <c r="AR17" s="131"/>
      <c r="AS17" s="132"/>
      <c r="AT17" s="137"/>
      <c r="AU17" s="144"/>
      <c r="AV17" s="119"/>
      <c r="AW17" s="141"/>
      <c r="AX17" s="146"/>
      <c r="AY17" s="147"/>
      <c r="AZ17" s="148"/>
      <c r="BA17" s="149"/>
      <c r="BB17" s="14"/>
      <c r="BC17" s="14"/>
      <c r="BD17" s="161" t="e">
        <f t="shared" si="2"/>
        <v>#REF!</v>
      </c>
      <c r="BE17" s="161" t="e">
        <f t="shared" si="3"/>
        <v>#REF!</v>
      </c>
      <c r="BF17" s="161" t="e">
        <f t="shared" si="4"/>
        <v>#REF!</v>
      </c>
      <c r="BG17" s="161" t="e">
        <f t="shared" si="5"/>
        <v>#REF!</v>
      </c>
      <c r="BH17" s="161" t="e">
        <f t="shared" si="6"/>
        <v>#REF!</v>
      </c>
      <c r="BI17" s="161" t="e">
        <f t="shared" si="7"/>
        <v>#REF!</v>
      </c>
      <c r="BJ17" s="161" t="e">
        <f t="shared" si="8"/>
        <v>#REF!</v>
      </c>
      <c r="BK17" s="162" t="e">
        <f t="shared" si="9"/>
        <v>#REF!</v>
      </c>
      <c r="BL17" s="162" t="e">
        <f t="shared" si="11"/>
        <v>#REF!</v>
      </c>
    </row>
    <row r="18" spans="2:64" ht="18.75" x14ac:dyDescent="0.2">
      <c r="B18" s="76" t="e">
        <f>#REF!</f>
        <v>#REF!</v>
      </c>
      <c r="C18" s="64" t="e">
        <f>#REF!</f>
        <v>#REF!</v>
      </c>
      <c r="D18" s="385" t="e">
        <f>#REF!</f>
        <v>#REF!</v>
      </c>
      <c r="E18" s="88" t="e">
        <f>#REF!</f>
        <v>#REF!</v>
      </c>
      <c r="F18" s="89" t="e">
        <f>#REF!</f>
        <v>#REF!</v>
      </c>
      <c r="G18" s="90" t="e">
        <f>#REF!</f>
        <v>#REF!</v>
      </c>
      <c r="H18" s="94" t="e">
        <f>#REF!</f>
        <v>#REF!</v>
      </c>
      <c r="I18" s="95" t="e">
        <f>#REF!</f>
        <v>#REF!</v>
      </c>
      <c r="J18" s="95" t="e">
        <f>#REF!</f>
        <v>#REF!</v>
      </c>
      <c r="K18" s="95" t="e">
        <f>#REF!</f>
        <v>#REF!</v>
      </c>
      <c r="L18" s="95" t="e">
        <f>#REF!</f>
        <v>#REF!</v>
      </c>
      <c r="M18" s="95" t="e">
        <f>#REF!</f>
        <v>#REF!</v>
      </c>
      <c r="N18" s="95" t="e">
        <f>#REF!</f>
        <v>#REF!</v>
      </c>
      <c r="O18" s="96" t="e">
        <f>#REF!</f>
        <v>#REF!</v>
      </c>
      <c r="P18" s="96" t="e">
        <f>#REF!</f>
        <v>#REF!</v>
      </c>
      <c r="Q18" s="95" t="e">
        <f>#REF!</f>
        <v>#REF!</v>
      </c>
      <c r="R18" s="100" t="e">
        <f>#REF!</f>
        <v>#REF!</v>
      </c>
      <c r="S18" s="94" t="e">
        <f>#REF!</f>
        <v>#REF!</v>
      </c>
      <c r="T18" s="95" t="e">
        <f>#REF!</f>
        <v>#REF!</v>
      </c>
      <c r="U18" s="95" t="e">
        <f>#REF!</f>
        <v>#REF!</v>
      </c>
      <c r="V18" s="95" t="e">
        <f>#REF!</f>
        <v>#REF!</v>
      </c>
      <c r="W18" s="95" t="e">
        <f>#REF!</f>
        <v>#REF!</v>
      </c>
      <c r="X18" s="95" t="e">
        <f>#REF!</f>
        <v>#REF!</v>
      </c>
      <c r="Y18" s="95" t="e">
        <f>#REF!</f>
        <v>#REF!</v>
      </c>
      <c r="Z18" s="96" t="e">
        <f>#REF!</f>
        <v>#REF!</v>
      </c>
      <c r="AA18" s="96" t="e">
        <f>#REF!</f>
        <v>#REF!</v>
      </c>
      <c r="AB18" s="102" t="e">
        <f t="shared" si="0"/>
        <v>#REF!</v>
      </c>
      <c r="AC18" s="103" t="e">
        <f t="shared" si="0"/>
        <v>#REF!</v>
      </c>
      <c r="AD18" s="103" t="e">
        <f t="shared" si="0"/>
        <v>#REF!</v>
      </c>
      <c r="AE18" s="103" t="e">
        <f t="shared" si="0"/>
        <v>#REF!</v>
      </c>
      <c r="AF18" s="103" t="e">
        <f t="shared" si="0"/>
        <v>#REF!</v>
      </c>
      <c r="AG18" s="103" t="e">
        <f t="shared" si="0"/>
        <v>#REF!</v>
      </c>
      <c r="AH18" s="103" t="e">
        <f t="shared" si="0"/>
        <v>#REF!</v>
      </c>
      <c r="AI18" s="104" t="e">
        <f t="shared" si="0"/>
        <v>#REF!</v>
      </c>
      <c r="AJ18" s="108" t="e">
        <f t="shared" si="0"/>
        <v>#REF!</v>
      </c>
      <c r="AK18" s="100" t="e">
        <f t="shared" si="1"/>
        <v>#REF!</v>
      </c>
      <c r="AL18" s="100" t="str">
        <f t="shared" si="10"/>
        <v/>
      </c>
      <c r="AM18" s="167"/>
      <c r="AN18" s="168"/>
      <c r="AO18" s="70"/>
      <c r="AP18" s="118"/>
      <c r="AQ18" s="123"/>
      <c r="AR18" s="131"/>
      <c r="AS18" s="132"/>
      <c r="AT18" s="137"/>
      <c r="AU18" s="144"/>
      <c r="AV18" s="119"/>
      <c r="AW18" s="141"/>
      <c r="AX18" s="146"/>
      <c r="AY18" s="147"/>
      <c r="AZ18" s="148"/>
      <c r="BA18" s="149"/>
      <c r="BB18" s="14"/>
      <c r="BC18" s="14"/>
      <c r="BD18" s="161" t="e">
        <f t="shared" si="2"/>
        <v>#REF!</v>
      </c>
      <c r="BE18" s="161" t="e">
        <f t="shared" si="3"/>
        <v>#REF!</v>
      </c>
      <c r="BF18" s="161" t="e">
        <f t="shared" si="4"/>
        <v>#REF!</v>
      </c>
      <c r="BG18" s="161" t="e">
        <f t="shared" si="5"/>
        <v>#REF!</v>
      </c>
      <c r="BH18" s="161" t="e">
        <f t="shared" si="6"/>
        <v>#REF!</v>
      </c>
      <c r="BI18" s="161" t="e">
        <f t="shared" si="7"/>
        <v>#REF!</v>
      </c>
      <c r="BJ18" s="161" t="e">
        <f t="shared" si="8"/>
        <v>#REF!</v>
      </c>
      <c r="BK18" s="162" t="e">
        <f t="shared" si="9"/>
        <v>#REF!</v>
      </c>
      <c r="BL18" s="162" t="e">
        <f t="shared" si="11"/>
        <v>#REF!</v>
      </c>
    </row>
    <row r="19" spans="2:64" ht="18.75" x14ac:dyDescent="0.2">
      <c r="B19" s="76" t="e">
        <f>#REF!</f>
        <v>#REF!</v>
      </c>
      <c r="C19" s="64" t="e">
        <f>#REF!</f>
        <v>#REF!</v>
      </c>
      <c r="D19" s="385" t="e">
        <f>#REF!</f>
        <v>#REF!</v>
      </c>
      <c r="E19" s="88" t="e">
        <f>#REF!</f>
        <v>#REF!</v>
      </c>
      <c r="F19" s="89" t="e">
        <f>#REF!</f>
        <v>#REF!</v>
      </c>
      <c r="G19" s="90" t="e">
        <f>#REF!</f>
        <v>#REF!</v>
      </c>
      <c r="H19" s="94" t="e">
        <f>#REF!</f>
        <v>#REF!</v>
      </c>
      <c r="I19" s="95" t="e">
        <f>#REF!</f>
        <v>#REF!</v>
      </c>
      <c r="J19" s="95" t="e">
        <f>#REF!</f>
        <v>#REF!</v>
      </c>
      <c r="K19" s="95" t="e">
        <f>#REF!</f>
        <v>#REF!</v>
      </c>
      <c r="L19" s="95" t="e">
        <f>#REF!</f>
        <v>#REF!</v>
      </c>
      <c r="M19" s="95" t="e">
        <f>#REF!</f>
        <v>#REF!</v>
      </c>
      <c r="N19" s="95" t="e">
        <f>#REF!</f>
        <v>#REF!</v>
      </c>
      <c r="O19" s="96" t="e">
        <f>#REF!</f>
        <v>#REF!</v>
      </c>
      <c r="P19" s="96" t="e">
        <f>#REF!</f>
        <v>#REF!</v>
      </c>
      <c r="Q19" s="95" t="e">
        <f>#REF!</f>
        <v>#REF!</v>
      </c>
      <c r="R19" s="100" t="e">
        <f>#REF!</f>
        <v>#REF!</v>
      </c>
      <c r="S19" s="94" t="e">
        <f>#REF!</f>
        <v>#REF!</v>
      </c>
      <c r="T19" s="95" t="e">
        <f>#REF!</f>
        <v>#REF!</v>
      </c>
      <c r="U19" s="95" t="e">
        <f>#REF!</f>
        <v>#REF!</v>
      </c>
      <c r="V19" s="95" t="e">
        <f>#REF!</f>
        <v>#REF!</v>
      </c>
      <c r="W19" s="95" t="e">
        <f>#REF!</f>
        <v>#REF!</v>
      </c>
      <c r="X19" s="95" t="e">
        <f>#REF!</f>
        <v>#REF!</v>
      </c>
      <c r="Y19" s="95" t="e">
        <f>#REF!</f>
        <v>#REF!</v>
      </c>
      <c r="Z19" s="96" t="e">
        <f>#REF!</f>
        <v>#REF!</v>
      </c>
      <c r="AA19" s="96" t="e">
        <f>#REF!</f>
        <v>#REF!</v>
      </c>
      <c r="AB19" s="102" t="e">
        <f t="shared" si="0"/>
        <v>#REF!</v>
      </c>
      <c r="AC19" s="103" t="e">
        <f t="shared" si="0"/>
        <v>#REF!</v>
      </c>
      <c r="AD19" s="103" t="e">
        <f t="shared" si="0"/>
        <v>#REF!</v>
      </c>
      <c r="AE19" s="103" t="e">
        <f t="shared" si="0"/>
        <v>#REF!</v>
      </c>
      <c r="AF19" s="103" t="e">
        <f t="shared" si="0"/>
        <v>#REF!</v>
      </c>
      <c r="AG19" s="103" t="e">
        <f t="shared" si="0"/>
        <v>#REF!</v>
      </c>
      <c r="AH19" s="103" t="e">
        <f t="shared" si="0"/>
        <v>#REF!</v>
      </c>
      <c r="AI19" s="104" t="e">
        <f t="shared" si="0"/>
        <v>#REF!</v>
      </c>
      <c r="AJ19" s="108" t="e">
        <f t="shared" si="0"/>
        <v>#REF!</v>
      </c>
      <c r="AK19" s="100" t="e">
        <f t="shared" si="1"/>
        <v>#REF!</v>
      </c>
      <c r="AL19" s="100" t="str">
        <f t="shared" si="10"/>
        <v/>
      </c>
      <c r="AM19" s="167"/>
      <c r="AN19" s="168"/>
      <c r="AO19" s="70"/>
      <c r="AP19" s="118"/>
      <c r="AQ19" s="123"/>
      <c r="AR19" s="131"/>
      <c r="AS19" s="132"/>
      <c r="AT19" s="137"/>
      <c r="AU19" s="144"/>
      <c r="AV19" s="119"/>
      <c r="AW19" s="141"/>
      <c r="AX19" s="146"/>
      <c r="AY19" s="147"/>
      <c r="AZ19" s="148"/>
      <c r="BA19" s="149"/>
      <c r="BB19" s="14"/>
      <c r="BC19" s="14"/>
      <c r="BD19" s="161" t="e">
        <f t="shared" si="2"/>
        <v>#REF!</v>
      </c>
      <c r="BE19" s="161" t="e">
        <f t="shared" si="3"/>
        <v>#REF!</v>
      </c>
      <c r="BF19" s="161" t="e">
        <f t="shared" si="4"/>
        <v>#REF!</v>
      </c>
      <c r="BG19" s="161" t="e">
        <f t="shared" si="5"/>
        <v>#REF!</v>
      </c>
      <c r="BH19" s="161" t="e">
        <f t="shared" si="6"/>
        <v>#REF!</v>
      </c>
      <c r="BI19" s="161" t="e">
        <f t="shared" si="7"/>
        <v>#REF!</v>
      </c>
      <c r="BJ19" s="161" t="e">
        <f t="shared" si="8"/>
        <v>#REF!</v>
      </c>
      <c r="BK19" s="162" t="e">
        <f t="shared" si="9"/>
        <v>#REF!</v>
      </c>
      <c r="BL19" s="162" t="e">
        <f t="shared" si="11"/>
        <v>#REF!</v>
      </c>
    </row>
    <row r="20" spans="2:64" ht="18.75" x14ac:dyDescent="0.2">
      <c r="B20" s="77" t="e">
        <f>#REF!</f>
        <v>#REF!</v>
      </c>
      <c r="C20" s="78" t="e">
        <f>#REF!</f>
        <v>#REF!</v>
      </c>
      <c r="D20" s="386" t="e">
        <f>#REF!</f>
        <v>#REF!</v>
      </c>
      <c r="E20" s="88" t="e">
        <f>#REF!</f>
        <v>#REF!</v>
      </c>
      <c r="F20" s="89" t="e">
        <f>#REF!</f>
        <v>#REF!</v>
      </c>
      <c r="G20" s="90" t="e">
        <f>#REF!</f>
        <v>#REF!</v>
      </c>
      <c r="H20" s="94" t="e">
        <f>#REF!</f>
        <v>#REF!</v>
      </c>
      <c r="I20" s="95" t="e">
        <f>#REF!</f>
        <v>#REF!</v>
      </c>
      <c r="J20" s="95" t="e">
        <f>#REF!</f>
        <v>#REF!</v>
      </c>
      <c r="K20" s="95" t="e">
        <f>#REF!</f>
        <v>#REF!</v>
      </c>
      <c r="L20" s="95" t="e">
        <f>#REF!</f>
        <v>#REF!</v>
      </c>
      <c r="M20" s="95" t="e">
        <f>#REF!</f>
        <v>#REF!</v>
      </c>
      <c r="N20" s="95" t="e">
        <f>#REF!</f>
        <v>#REF!</v>
      </c>
      <c r="O20" s="96" t="e">
        <f>#REF!</f>
        <v>#REF!</v>
      </c>
      <c r="P20" s="96" t="e">
        <f>#REF!</f>
        <v>#REF!</v>
      </c>
      <c r="Q20" s="95" t="e">
        <f>#REF!</f>
        <v>#REF!</v>
      </c>
      <c r="R20" s="100" t="e">
        <f>#REF!</f>
        <v>#REF!</v>
      </c>
      <c r="S20" s="94" t="e">
        <f>#REF!</f>
        <v>#REF!</v>
      </c>
      <c r="T20" s="95" t="e">
        <f>#REF!</f>
        <v>#REF!</v>
      </c>
      <c r="U20" s="95" t="e">
        <f>#REF!</f>
        <v>#REF!</v>
      </c>
      <c r="V20" s="95" t="e">
        <f>#REF!</f>
        <v>#REF!</v>
      </c>
      <c r="W20" s="95" t="e">
        <f>#REF!</f>
        <v>#REF!</v>
      </c>
      <c r="X20" s="95" t="e">
        <f>#REF!</f>
        <v>#REF!</v>
      </c>
      <c r="Y20" s="95" t="e">
        <f>#REF!</f>
        <v>#REF!</v>
      </c>
      <c r="Z20" s="96" t="e">
        <f>#REF!</f>
        <v>#REF!</v>
      </c>
      <c r="AA20" s="96" t="e">
        <f>#REF!</f>
        <v>#REF!</v>
      </c>
      <c r="AB20" s="102" t="e">
        <f t="shared" si="0"/>
        <v>#REF!</v>
      </c>
      <c r="AC20" s="103" t="e">
        <f t="shared" si="0"/>
        <v>#REF!</v>
      </c>
      <c r="AD20" s="103" t="e">
        <f t="shared" si="0"/>
        <v>#REF!</v>
      </c>
      <c r="AE20" s="103" t="e">
        <f t="shared" si="0"/>
        <v>#REF!</v>
      </c>
      <c r="AF20" s="103" t="e">
        <f t="shared" si="0"/>
        <v>#REF!</v>
      </c>
      <c r="AG20" s="103" t="e">
        <f t="shared" si="0"/>
        <v>#REF!</v>
      </c>
      <c r="AH20" s="103" t="e">
        <f t="shared" si="0"/>
        <v>#REF!</v>
      </c>
      <c r="AI20" s="104" t="e">
        <f t="shared" si="0"/>
        <v>#REF!</v>
      </c>
      <c r="AJ20" s="108" t="e">
        <f t="shared" si="0"/>
        <v>#REF!</v>
      </c>
      <c r="AK20" s="100" t="e">
        <f t="shared" si="1"/>
        <v>#REF!</v>
      </c>
      <c r="AL20" s="100" t="str">
        <f t="shared" si="10"/>
        <v/>
      </c>
      <c r="AM20" s="167"/>
      <c r="AN20" s="168"/>
      <c r="AO20" s="70"/>
      <c r="AP20" s="118"/>
      <c r="AQ20" s="123"/>
      <c r="AR20" s="131"/>
      <c r="AS20" s="132"/>
      <c r="AT20" s="137"/>
      <c r="AU20" s="144"/>
      <c r="AV20" s="119"/>
      <c r="AW20" s="141"/>
      <c r="AX20" s="146"/>
      <c r="AY20" s="147"/>
      <c r="AZ20" s="148"/>
      <c r="BA20" s="149"/>
      <c r="BB20" s="14"/>
      <c r="BC20" s="14"/>
      <c r="BD20" s="161" t="e">
        <f t="shared" si="2"/>
        <v>#REF!</v>
      </c>
      <c r="BE20" s="161" t="e">
        <f t="shared" si="3"/>
        <v>#REF!</v>
      </c>
      <c r="BF20" s="161" t="e">
        <f t="shared" si="4"/>
        <v>#REF!</v>
      </c>
      <c r="BG20" s="161" t="e">
        <f t="shared" si="5"/>
        <v>#REF!</v>
      </c>
      <c r="BH20" s="161" t="e">
        <f t="shared" si="6"/>
        <v>#REF!</v>
      </c>
      <c r="BI20" s="161" t="e">
        <f t="shared" si="7"/>
        <v>#REF!</v>
      </c>
      <c r="BJ20" s="161" t="e">
        <f t="shared" si="8"/>
        <v>#REF!</v>
      </c>
      <c r="BK20" s="162" t="e">
        <f t="shared" si="9"/>
        <v>#REF!</v>
      </c>
      <c r="BL20" s="162" t="e">
        <f t="shared" si="11"/>
        <v>#REF!</v>
      </c>
    </row>
    <row r="21" spans="2:64" ht="18.75" x14ac:dyDescent="0.2">
      <c r="B21" s="80" t="e">
        <f>#REF!</f>
        <v>#REF!</v>
      </c>
      <c r="C21" s="81" t="e">
        <f>#REF!</f>
        <v>#REF!</v>
      </c>
      <c r="D21" s="387" t="e">
        <f>#REF!</f>
        <v>#REF!</v>
      </c>
      <c r="E21" s="91" t="e">
        <f>#REF!</f>
        <v>#REF!</v>
      </c>
      <c r="F21" s="92" t="e">
        <f>#REF!</f>
        <v>#REF!</v>
      </c>
      <c r="G21" s="93" t="e">
        <f>#REF!</f>
        <v>#REF!</v>
      </c>
      <c r="H21" s="97" t="e">
        <f>#REF!</f>
        <v>#REF!</v>
      </c>
      <c r="I21" s="98" t="e">
        <f>#REF!</f>
        <v>#REF!</v>
      </c>
      <c r="J21" s="98" t="e">
        <f>#REF!</f>
        <v>#REF!</v>
      </c>
      <c r="K21" s="98" t="e">
        <f>#REF!</f>
        <v>#REF!</v>
      </c>
      <c r="L21" s="98" t="e">
        <f>#REF!</f>
        <v>#REF!</v>
      </c>
      <c r="M21" s="98" t="e">
        <f>#REF!</f>
        <v>#REF!</v>
      </c>
      <c r="N21" s="98" t="e">
        <f>#REF!</f>
        <v>#REF!</v>
      </c>
      <c r="O21" s="99" t="e">
        <f>#REF!</f>
        <v>#REF!</v>
      </c>
      <c r="P21" s="99" t="e">
        <f>#REF!</f>
        <v>#REF!</v>
      </c>
      <c r="Q21" s="98" t="e">
        <f>#REF!</f>
        <v>#REF!</v>
      </c>
      <c r="R21" s="101" t="e">
        <f>#REF!</f>
        <v>#REF!</v>
      </c>
      <c r="S21" s="97" t="e">
        <f>#REF!</f>
        <v>#REF!</v>
      </c>
      <c r="T21" s="98" t="e">
        <f>#REF!</f>
        <v>#REF!</v>
      </c>
      <c r="U21" s="98" t="e">
        <f>#REF!</f>
        <v>#REF!</v>
      </c>
      <c r="V21" s="98" t="e">
        <f>#REF!</f>
        <v>#REF!</v>
      </c>
      <c r="W21" s="98" t="e">
        <f>#REF!</f>
        <v>#REF!</v>
      </c>
      <c r="X21" s="98" t="e">
        <f>#REF!</f>
        <v>#REF!</v>
      </c>
      <c r="Y21" s="98" t="e">
        <f>#REF!</f>
        <v>#REF!</v>
      </c>
      <c r="Z21" s="99" t="e">
        <f>#REF!</f>
        <v>#REF!</v>
      </c>
      <c r="AA21" s="99" t="e">
        <f>#REF!</f>
        <v>#REF!</v>
      </c>
      <c r="AB21" s="105" t="e">
        <f t="shared" si="0"/>
        <v>#REF!</v>
      </c>
      <c r="AC21" s="106" t="e">
        <f t="shared" si="0"/>
        <v>#REF!</v>
      </c>
      <c r="AD21" s="106" t="e">
        <f t="shared" si="0"/>
        <v>#REF!</v>
      </c>
      <c r="AE21" s="106" t="e">
        <f t="shared" si="0"/>
        <v>#REF!</v>
      </c>
      <c r="AF21" s="106" t="e">
        <f t="shared" si="0"/>
        <v>#REF!</v>
      </c>
      <c r="AG21" s="106" t="e">
        <f t="shared" si="0"/>
        <v>#REF!</v>
      </c>
      <c r="AH21" s="106" t="e">
        <f t="shared" si="0"/>
        <v>#REF!</v>
      </c>
      <c r="AI21" s="107" t="e">
        <f t="shared" si="0"/>
        <v>#REF!</v>
      </c>
      <c r="AJ21" s="109" t="e">
        <f t="shared" si="0"/>
        <v>#REF!</v>
      </c>
      <c r="AK21" s="101" t="e">
        <f t="shared" si="1"/>
        <v>#REF!</v>
      </c>
      <c r="AL21" s="101" t="str">
        <f t="shared" si="10"/>
        <v/>
      </c>
      <c r="AM21" s="169"/>
      <c r="AN21" s="170"/>
      <c r="AO21" s="71"/>
      <c r="AP21" s="120"/>
      <c r="AQ21" s="124"/>
      <c r="AR21" s="133"/>
      <c r="AS21" s="134"/>
      <c r="AT21" s="138"/>
      <c r="AU21" s="145"/>
      <c r="AV21" s="121"/>
      <c r="AW21" s="142"/>
      <c r="AX21" s="150"/>
      <c r="AY21" s="151"/>
      <c r="AZ21" s="152"/>
      <c r="BA21" s="153"/>
      <c r="BB21" s="14"/>
      <c r="BC21" s="14"/>
      <c r="BD21" s="163" t="e">
        <f t="shared" si="2"/>
        <v>#REF!</v>
      </c>
      <c r="BE21" s="163" t="e">
        <f t="shared" si="3"/>
        <v>#REF!</v>
      </c>
      <c r="BF21" s="163" t="e">
        <f t="shared" si="4"/>
        <v>#REF!</v>
      </c>
      <c r="BG21" s="163" t="e">
        <f t="shared" si="5"/>
        <v>#REF!</v>
      </c>
      <c r="BH21" s="163" t="e">
        <f t="shared" si="6"/>
        <v>#REF!</v>
      </c>
      <c r="BI21" s="163" t="e">
        <f t="shared" si="7"/>
        <v>#REF!</v>
      </c>
      <c r="BJ21" s="163" t="e">
        <f t="shared" si="8"/>
        <v>#REF!</v>
      </c>
      <c r="BK21" s="164" t="e">
        <f t="shared" si="9"/>
        <v>#REF!</v>
      </c>
      <c r="BL21" s="164" t="e">
        <f t="shared" si="11"/>
        <v>#REF!</v>
      </c>
    </row>
    <row r="22" spans="2:64" ht="18.75" x14ac:dyDescent="0.2">
      <c r="B22" s="82" t="e">
        <f>#REF!</f>
        <v>#REF!</v>
      </c>
      <c r="C22" s="83" t="e">
        <f>#REF!</f>
        <v>#REF!</v>
      </c>
      <c r="D22" s="389" t="e">
        <f>#REF!</f>
        <v>#REF!</v>
      </c>
      <c r="E22" s="91" t="e">
        <f>#REF!</f>
        <v>#REF!</v>
      </c>
      <c r="F22" s="92" t="e">
        <f>#REF!</f>
        <v>#REF!</v>
      </c>
      <c r="G22" s="93" t="e">
        <f>#REF!</f>
        <v>#REF!</v>
      </c>
      <c r="H22" s="97" t="e">
        <f>#REF!</f>
        <v>#REF!</v>
      </c>
      <c r="I22" s="98" t="e">
        <f>#REF!</f>
        <v>#REF!</v>
      </c>
      <c r="J22" s="98" t="e">
        <f>#REF!</f>
        <v>#REF!</v>
      </c>
      <c r="K22" s="98" t="e">
        <f>#REF!</f>
        <v>#REF!</v>
      </c>
      <c r="L22" s="98" t="e">
        <f>#REF!</f>
        <v>#REF!</v>
      </c>
      <c r="M22" s="98" t="e">
        <f>#REF!</f>
        <v>#REF!</v>
      </c>
      <c r="N22" s="98" t="e">
        <f>#REF!</f>
        <v>#REF!</v>
      </c>
      <c r="O22" s="99" t="e">
        <f>#REF!</f>
        <v>#REF!</v>
      </c>
      <c r="P22" s="99" t="e">
        <f>#REF!</f>
        <v>#REF!</v>
      </c>
      <c r="Q22" s="98" t="e">
        <f>#REF!</f>
        <v>#REF!</v>
      </c>
      <c r="R22" s="101" t="e">
        <f>#REF!</f>
        <v>#REF!</v>
      </c>
      <c r="S22" s="97" t="e">
        <f>#REF!</f>
        <v>#REF!</v>
      </c>
      <c r="T22" s="98" t="e">
        <f>#REF!</f>
        <v>#REF!</v>
      </c>
      <c r="U22" s="98" t="e">
        <f>#REF!</f>
        <v>#REF!</v>
      </c>
      <c r="V22" s="98" t="e">
        <f>#REF!</f>
        <v>#REF!</v>
      </c>
      <c r="W22" s="98" t="e">
        <f>#REF!</f>
        <v>#REF!</v>
      </c>
      <c r="X22" s="98" t="e">
        <f>#REF!</f>
        <v>#REF!</v>
      </c>
      <c r="Y22" s="98" t="e">
        <f>#REF!</f>
        <v>#REF!</v>
      </c>
      <c r="Z22" s="99" t="e">
        <f>#REF!</f>
        <v>#REF!</v>
      </c>
      <c r="AA22" s="99" t="e">
        <f>#REF!</f>
        <v>#REF!</v>
      </c>
      <c r="AB22" s="105" t="e">
        <f t="shared" si="0"/>
        <v>#REF!</v>
      </c>
      <c r="AC22" s="106" t="e">
        <f t="shared" si="0"/>
        <v>#REF!</v>
      </c>
      <c r="AD22" s="106" t="e">
        <f t="shared" si="0"/>
        <v>#REF!</v>
      </c>
      <c r="AE22" s="106" t="e">
        <f t="shared" si="0"/>
        <v>#REF!</v>
      </c>
      <c r="AF22" s="106" t="e">
        <f t="shared" si="0"/>
        <v>#REF!</v>
      </c>
      <c r="AG22" s="106" t="e">
        <f t="shared" si="0"/>
        <v>#REF!</v>
      </c>
      <c r="AH22" s="106" t="e">
        <f t="shared" si="0"/>
        <v>#REF!</v>
      </c>
      <c r="AI22" s="107" t="e">
        <f t="shared" si="0"/>
        <v>#REF!</v>
      </c>
      <c r="AJ22" s="109" t="e">
        <f t="shared" si="0"/>
        <v>#REF!</v>
      </c>
      <c r="AK22" s="101" t="e">
        <f t="shared" si="1"/>
        <v>#REF!</v>
      </c>
      <c r="AL22" s="101" t="str">
        <f t="shared" si="10"/>
        <v/>
      </c>
      <c r="AM22" s="169"/>
      <c r="AN22" s="170"/>
      <c r="AO22" s="71"/>
      <c r="AP22" s="120"/>
      <c r="AQ22" s="124"/>
      <c r="AR22" s="133"/>
      <c r="AS22" s="134"/>
      <c r="AT22" s="138"/>
      <c r="AU22" s="145"/>
      <c r="AV22" s="121"/>
      <c r="AW22" s="142"/>
      <c r="AX22" s="150"/>
      <c r="AY22" s="151"/>
      <c r="AZ22" s="152"/>
      <c r="BA22" s="153"/>
      <c r="BB22" s="14"/>
      <c r="BC22" s="14"/>
      <c r="BD22" s="163" t="e">
        <f t="shared" si="2"/>
        <v>#REF!</v>
      </c>
      <c r="BE22" s="163" t="e">
        <f t="shared" si="3"/>
        <v>#REF!</v>
      </c>
      <c r="BF22" s="163" t="e">
        <f t="shared" si="4"/>
        <v>#REF!</v>
      </c>
      <c r="BG22" s="163" t="e">
        <f t="shared" si="5"/>
        <v>#REF!</v>
      </c>
      <c r="BH22" s="163" t="e">
        <f t="shared" si="6"/>
        <v>#REF!</v>
      </c>
      <c r="BI22" s="163" t="e">
        <f t="shared" si="7"/>
        <v>#REF!</v>
      </c>
      <c r="BJ22" s="163" t="e">
        <f t="shared" si="8"/>
        <v>#REF!</v>
      </c>
      <c r="BK22" s="164" t="e">
        <f t="shared" si="9"/>
        <v>#REF!</v>
      </c>
      <c r="BL22" s="164" t="e">
        <f t="shared" si="11"/>
        <v>#REF!</v>
      </c>
    </row>
    <row r="23" spans="2:64" ht="18.75" x14ac:dyDescent="0.2">
      <c r="B23" s="74" t="e">
        <f>#REF!</f>
        <v>#REF!</v>
      </c>
      <c r="C23" s="75" t="e">
        <f>#REF!</f>
        <v>#REF!</v>
      </c>
      <c r="D23" s="384" t="e">
        <f>#REF!</f>
        <v>#REF!</v>
      </c>
      <c r="E23" s="88" t="e">
        <f>#REF!</f>
        <v>#REF!</v>
      </c>
      <c r="F23" s="89" t="e">
        <f>#REF!</f>
        <v>#REF!</v>
      </c>
      <c r="G23" s="90" t="e">
        <f>#REF!</f>
        <v>#REF!</v>
      </c>
      <c r="H23" s="94" t="e">
        <f>#REF!</f>
        <v>#REF!</v>
      </c>
      <c r="I23" s="95" t="e">
        <f>#REF!</f>
        <v>#REF!</v>
      </c>
      <c r="J23" s="95" t="e">
        <f>#REF!</f>
        <v>#REF!</v>
      </c>
      <c r="K23" s="95" t="e">
        <f>#REF!</f>
        <v>#REF!</v>
      </c>
      <c r="L23" s="95" t="e">
        <f>#REF!</f>
        <v>#REF!</v>
      </c>
      <c r="M23" s="95" t="e">
        <f>#REF!</f>
        <v>#REF!</v>
      </c>
      <c r="N23" s="95" t="e">
        <f>#REF!</f>
        <v>#REF!</v>
      </c>
      <c r="O23" s="96" t="e">
        <f>#REF!</f>
        <v>#REF!</v>
      </c>
      <c r="P23" s="96" t="e">
        <f>#REF!</f>
        <v>#REF!</v>
      </c>
      <c r="Q23" s="95" t="e">
        <f>#REF!</f>
        <v>#REF!</v>
      </c>
      <c r="R23" s="100" t="e">
        <f>#REF!</f>
        <v>#REF!</v>
      </c>
      <c r="S23" s="94" t="e">
        <f>#REF!</f>
        <v>#REF!</v>
      </c>
      <c r="T23" s="95" t="e">
        <f>#REF!</f>
        <v>#REF!</v>
      </c>
      <c r="U23" s="95" t="e">
        <f>#REF!</f>
        <v>#REF!</v>
      </c>
      <c r="V23" s="95" t="e">
        <f>#REF!</f>
        <v>#REF!</v>
      </c>
      <c r="W23" s="95" t="e">
        <f>#REF!</f>
        <v>#REF!</v>
      </c>
      <c r="X23" s="95" t="e">
        <f>#REF!</f>
        <v>#REF!</v>
      </c>
      <c r="Y23" s="95" t="e">
        <f>#REF!</f>
        <v>#REF!</v>
      </c>
      <c r="Z23" s="96" t="e">
        <f>#REF!</f>
        <v>#REF!</v>
      </c>
      <c r="AA23" s="96" t="e">
        <f>#REF!</f>
        <v>#REF!</v>
      </c>
      <c r="AB23" s="102" t="e">
        <f t="shared" si="0"/>
        <v>#REF!</v>
      </c>
      <c r="AC23" s="103" t="e">
        <f t="shared" si="0"/>
        <v>#REF!</v>
      </c>
      <c r="AD23" s="103" t="e">
        <f t="shared" si="0"/>
        <v>#REF!</v>
      </c>
      <c r="AE23" s="103" t="e">
        <f t="shared" si="0"/>
        <v>#REF!</v>
      </c>
      <c r="AF23" s="103" t="e">
        <f t="shared" si="0"/>
        <v>#REF!</v>
      </c>
      <c r="AG23" s="103" t="e">
        <f t="shared" si="0"/>
        <v>#REF!</v>
      </c>
      <c r="AH23" s="103" t="e">
        <f t="shared" si="0"/>
        <v>#REF!</v>
      </c>
      <c r="AI23" s="104" t="e">
        <f t="shared" si="0"/>
        <v>#REF!</v>
      </c>
      <c r="AJ23" s="108" t="e">
        <f t="shared" si="0"/>
        <v>#REF!</v>
      </c>
      <c r="AK23" s="100" t="e">
        <f t="shared" si="1"/>
        <v>#REF!</v>
      </c>
      <c r="AL23" s="100" t="str">
        <f t="shared" si="10"/>
        <v/>
      </c>
      <c r="AM23" s="167"/>
      <c r="AN23" s="168"/>
      <c r="AO23" s="70"/>
      <c r="AP23" s="118"/>
      <c r="AQ23" s="123"/>
      <c r="AR23" s="131"/>
      <c r="AS23" s="132"/>
      <c r="AT23" s="137"/>
      <c r="AU23" s="144"/>
      <c r="AV23" s="119"/>
      <c r="AW23" s="141"/>
      <c r="AX23" s="146"/>
      <c r="AY23" s="147"/>
      <c r="AZ23" s="148"/>
      <c r="BA23" s="149"/>
      <c r="BB23" s="14"/>
      <c r="BC23" s="14"/>
      <c r="BD23" s="161" t="e">
        <f t="shared" si="2"/>
        <v>#REF!</v>
      </c>
      <c r="BE23" s="161" t="e">
        <f t="shared" si="3"/>
        <v>#REF!</v>
      </c>
      <c r="BF23" s="161" t="e">
        <f t="shared" si="4"/>
        <v>#REF!</v>
      </c>
      <c r="BG23" s="161" t="e">
        <f t="shared" si="5"/>
        <v>#REF!</v>
      </c>
      <c r="BH23" s="161" t="e">
        <f t="shared" si="6"/>
        <v>#REF!</v>
      </c>
      <c r="BI23" s="161" t="e">
        <f t="shared" si="7"/>
        <v>#REF!</v>
      </c>
      <c r="BJ23" s="161" t="e">
        <f t="shared" si="8"/>
        <v>#REF!</v>
      </c>
      <c r="BK23" s="162" t="e">
        <f t="shared" si="9"/>
        <v>#REF!</v>
      </c>
      <c r="BL23" s="162" t="e">
        <f t="shared" si="11"/>
        <v>#REF!</v>
      </c>
    </row>
    <row r="24" spans="2:64" ht="18.75" x14ac:dyDescent="0.2">
      <c r="B24" s="77" t="e">
        <f>#REF!</f>
        <v>#REF!</v>
      </c>
      <c r="C24" s="78" t="e">
        <f>#REF!</f>
        <v>#REF!</v>
      </c>
      <c r="D24" s="386" t="e">
        <f>#REF!</f>
        <v>#REF!</v>
      </c>
      <c r="E24" s="88" t="e">
        <f>#REF!</f>
        <v>#REF!</v>
      </c>
      <c r="F24" s="89" t="e">
        <f>#REF!</f>
        <v>#REF!</v>
      </c>
      <c r="G24" s="90" t="e">
        <f>#REF!</f>
        <v>#REF!</v>
      </c>
      <c r="H24" s="94" t="e">
        <f>#REF!</f>
        <v>#REF!</v>
      </c>
      <c r="I24" s="95" t="e">
        <f>#REF!</f>
        <v>#REF!</v>
      </c>
      <c r="J24" s="95" t="e">
        <f>#REF!</f>
        <v>#REF!</v>
      </c>
      <c r="K24" s="95" t="e">
        <f>#REF!</f>
        <v>#REF!</v>
      </c>
      <c r="L24" s="95" t="e">
        <f>#REF!</f>
        <v>#REF!</v>
      </c>
      <c r="M24" s="95" t="e">
        <f>#REF!</f>
        <v>#REF!</v>
      </c>
      <c r="N24" s="95" t="e">
        <f>#REF!</f>
        <v>#REF!</v>
      </c>
      <c r="O24" s="96" t="e">
        <f>#REF!</f>
        <v>#REF!</v>
      </c>
      <c r="P24" s="96" t="e">
        <f>#REF!</f>
        <v>#REF!</v>
      </c>
      <c r="Q24" s="95" t="e">
        <f>#REF!</f>
        <v>#REF!</v>
      </c>
      <c r="R24" s="100" t="e">
        <f>#REF!</f>
        <v>#REF!</v>
      </c>
      <c r="S24" s="94" t="e">
        <f>#REF!</f>
        <v>#REF!</v>
      </c>
      <c r="T24" s="95" t="e">
        <f>#REF!</f>
        <v>#REF!</v>
      </c>
      <c r="U24" s="95" t="e">
        <f>#REF!</f>
        <v>#REF!</v>
      </c>
      <c r="V24" s="95" t="e">
        <f>#REF!</f>
        <v>#REF!</v>
      </c>
      <c r="W24" s="95" t="e">
        <f>#REF!</f>
        <v>#REF!</v>
      </c>
      <c r="X24" s="95" t="e">
        <f>#REF!</f>
        <v>#REF!</v>
      </c>
      <c r="Y24" s="95" t="e">
        <f>#REF!</f>
        <v>#REF!</v>
      </c>
      <c r="Z24" s="96" t="e">
        <f>#REF!</f>
        <v>#REF!</v>
      </c>
      <c r="AA24" s="96" t="e">
        <f>#REF!</f>
        <v>#REF!</v>
      </c>
      <c r="AB24" s="102" t="e">
        <f t="shared" si="0"/>
        <v>#REF!</v>
      </c>
      <c r="AC24" s="103" t="e">
        <f t="shared" si="0"/>
        <v>#REF!</v>
      </c>
      <c r="AD24" s="103" t="e">
        <f t="shared" si="0"/>
        <v>#REF!</v>
      </c>
      <c r="AE24" s="103" t="e">
        <f t="shared" si="0"/>
        <v>#REF!</v>
      </c>
      <c r="AF24" s="103" t="e">
        <f t="shared" si="0"/>
        <v>#REF!</v>
      </c>
      <c r="AG24" s="103" t="e">
        <f t="shared" si="0"/>
        <v>#REF!</v>
      </c>
      <c r="AH24" s="103" t="e">
        <f t="shared" si="0"/>
        <v>#REF!</v>
      </c>
      <c r="AI24" s="104" t="e">
        <f t="shared" si="0"/>
        <v>#REF!</v>
      </c>
      <c r="AJ24" s="108" t="e">
        <f t="shared" si="0"/>
        <v>#REF!</v>
      </c>
      <c r="AK24" s="100" t="e">
        <f t="shared" si="1"/>
        <v>#REF!</v>
      </c>
      <c r="AL24" s="100" t="str">
        <f t="shared" si="10"/>
        <v/>
      </c>
      <c r="AM24" s="167"/>
      <c r="AN24" s="168"/>
      <c r="AO24" s="70"/>
      <c r="AP24" s="118"/>
      <c r="AQ24" s="123"/>
      <c r="AR24" s="131"/>
      <c r="AS24" s="132"/>
      <c r="AT24" s="137"/>
      <c r="AU24" s="144"/>
      <c r="AV24" s="119"/>
      <c r="AW24" s="141"/>
      <c r="AX24" s="146"/>
      <c r="AY24" s="147"/>
      <c r="AZ24" s="148"/>
      <c r="BA24" s="149"/>
      <c r="BB24" s="14"/>
      <c r="BC24" s="14"/>
      <c r="BD24" s="161" t="e">
        <f t="shared" si="2"/>
        <v>#REF!</v>
      </c>
      <c r="BE24" s="161" t="e">
        <f t="shared" si="3"/>
        <v>#REF!</v>
      </c>
      <c r="BF24" s="161" t="e">
        <f t="shared" si="4"/>
        <v>#REF!</v>
      </c>
      <c r="BG24" s="161" t="e">
        <f t="shared" si="5"/>
        <v>#REF!</v>
      </c>
      <c r="BH24" s="161" t="e">
        <f t="shared" si="6"/>
        <v>#REF!</v>
      </c>
      <c r="BI24" s="161" t="e">
        <f t="shared" si="7"/>
        <v>#REF!</v>
      </c>
      <c r="BJ24" s="161" t="e">
        <f t="shared" si="8"/>
        <v>#REF!</v>
      </c>
      <c r="BK24" s="162" t="e">
        <f t="shared" si="9"/>
        <v>#REF!</v>
      </c>
      <c r="BL24" s="162" t="e">
        <f t="shared" si="11"/>
        <v>#REF!</v>
      </c>
    </row>
    <row r="25" spans="2:64" ht="18.75" x14ac:dyDescent="0.2">
      <c r="B25" s="80" t="e">
        <f>#REF!</f>
        <v>#REF!</v>
      </c>
      <c r="C25" s="81" t="e">
        <f>#REF!</f>
        <v>#REF!</v>
      </c>
      <c r="D25" s="387" t="e">
        <f>#REF!</f>
        <v>#REF!</v>
      </c>
      <c r="E25" s="91" t="e">
        <f>#REF!</f>
        <v>#REF!</v>
      </c>
      <c r="F25" s="92" t="e">
        <f>#REF!</f>
        <v>#REF!</v>
      </c>
      <c r="G25" s="93" t="e">
        <f>#REF!</f>
        <v>#REF!</v>
      </c>
      <c r="H25" s="97" t="e">
        <f>#REF!</f>
        <v>#REF!</v>
      </c>
      <c r="I25" s="98" t="e">
        <f>#REF!</f>
        <v>#REF!</v>
      </c>
      <c r="J25" s="98" t="e">
        <f>#REF!</f>
        <v>#REF!</v>
      </c>
      <c r="K25" s="98" t="e">
        <f>#REF!</f>
        <v>#REF!</v>
      </c>
      <c r="L25" s="98" t="e">
        <f>#REF!</f>
        <v>#REF!</v>
      </c>
      <c r="M25" s="98" t="e">
        <f>#REF!</f>
        <v>#REF!</v>
      </c>
      <c r="N25" s="98" t="e">
        <f>#REF!</f>
        <v>#REF!</v>
      </c>
      <c r="O25" s="99" t="e">
        <f>#REF!</f>
        <v>#REF!</v>
      </c>
      <c r="P25" s="99" t="e">
        <f>#REF!</f>
        <v>#REF!</v>
      </c>
      <c r="Q25" s="98" t="e">
        <f>#REF!</f>
        <v>#REF!</v>
      </c>
      <c r="R25" s="101" t="e">
        <f>#REF!</f>
        <v>#REF!</v>
      </c>
      <c r="S25" s="97" t="e">
        <f>#REF!</f>
        <v>#REF!</v>
      </c>
      <c r="T25" s="98" t="e">
        <f>#REF!</f>
        <v>#REF!</v>
      </c>
      <c r="U25" s="98" t="e">
        <f>#REF!</f>
        <v>#REF!</v>
      </c>
      <c r="V25" s="98" t="e">
        <f>#REF!</f>
        <v>#REF!</v>
      </c>
      <c r="W25" s="98" t="e">
        <f>#REF!</f>
        <v>#REF!</v>
      </c>
      <c r="X25" s="98" t="e">
        <f>#REF!</f>
        <v>#REF!</v>
      </c>
      <c r="Y25" s="98" t="e">
        <f>#REF!</f>
        <v>#REF!</v>
      </c>
      <c r="Z25" s="99" t="e">
        <f>#REF!</f>
        <v>#REF!</v>
      </c>
      <c r="AA25" s="99" t="e">
        <f>#REF!</f>
        <v>#REF!</v>
      </c>
      <c r="AB25" s="105" t="e">
        <f t="shared" si="0"/>
        <v>#REF!</v>
      </c>
      <c r="AC25" s="106" t="e">
        <f t="shared" si="0"/>
        <v>#REF!</v>
      </c>
      <c r="AD25" s="106" t="e">
        <f t="shared" si="0"/>
        <v>#REF!</v>
      </c>
      <c r="AE25" s="106" t="e">
        <f t="shared" si="0"/>
        <v>#REF!</v>
      </c>
      <c r="AF25" s="106" t="e">
        <f t="shared" si="0"/>
        <v>#REF!</v>
      </c>
      <c r="AG25" s="106" t="e">
        <f t="shared" si="0"/>
        <v>#REF!</v>
      </c>
      <c r="AH25" s="106" t="e">
        <f t="shared" si="0"/>
        <v>#REF!</v>
      </c>
      <c r="AI25" s="107" t="e">
        <f t="shared" si="0"/>
        <v>#REF!</v>
      </c>
      <c r="AJ25" s="109" t="e">
        <f t="shared" si="0"/>
        <v>#REF!</v>
      </c>
      <c r="AK25" s="101" t="e">
        <f t="shared" si="1"/>
        <v>#REF!</v>
      </c>
      <c r="AL25" s="101" t="str">
        <f t="shared" si="10"/>
        <v/>
      </c>
      <c r="AM25" s="169"/>
      <c r="AN25" s="170"/>
      <c r="AO25" s="71"/>
      <c r="AP25" s="120"/>
      <c r="AQ25" s="124"/>
      <c r="AR25" s="133"/>
      <c r="AS25" s="134"/>
      <c r="AT25" s="138"/>
      <c r="AU25" s="145"/>
      <c r="AV25" s="121"/>
      <c r="AW25" s="142"/>
      <c r="AX25" s="150"/>
      <c r="AY25" s="151"/>
      <c r="AZ25" s="152"/>
      <c r="BA25" s="153"/>
      <c r="BB25" s="14"/>
      <c r="BC25" s="14"/>
      <c r="BD25" s="163" t="e">
        <f t="shared" si="2"/>
        <v>#REF!</v>
      </c>
      <c r="BE25" s="163" t="e">
        <f t="shared" si="3"/>
        <v>#REF!</v>
      </c>
      <c r="BF25" s="163" t="e">
        <f t="shared" si="4"/>
        <v>#REF!</v>
      </c>
      <c r="BG25" s="163" t="e">
        <f t="shared" si="5"/>
        <v>#REF!</v>
      </c>
      <c r="BH25" s="163" t="e">
        <f t="shared" si="6"/>
        <v>#REF!</v>
      </c>
      <c r="BI25" s="163" t="e">
        <f t="shared" si="7"/>
        <v>#REF!</v>
      </c>
      <c r="BJ25" s="163" t="e">
        <f t="shared" si="8"/>
        <v>#REF!</v>
      </c>
      <c r="BK25" s="164" t="e">
        <f t="shared" si="9"/>
        <v>#REF!</v>
      </c>
      <c r="BL25" s="164" t="e">
        <f t="shared" si="11"/>
        <v>#REF!</v>
      </c>
    </row>
    <row r="26" spans="2:64" ht="18.75" x14ac:dyDescent="0.2">
      <c r="B26" s="82" t="e">
        <f>#REF!</f>
        <v>#REF!</v>
      </c>
      <c r="C26" s="83" t="e">
        <f>#REF!</f>
        <v>#REF!</v>
      </c>
      <c r="D26" s="389" t="e">
        <f>#REF!</f>
        <v>#REF!</v>
      </c>
      <c r="E26" s="91" t="e">
        <f>#REF!</f>
        <v>#REF!</v>
      </c>
      <c r="F26" s="92" t="e">
        <f>#REF!</f>
        <v>#REF!</v>
      </c>
      <c r="G26" s="93" t="e">
        <f>#REF!</f>
        <v>#REF!</v>
      </c>
      <c r="H26" s="97" t="e">
        <f>#REF!</f>
        <v>#REF!</v>
      </c>
      <c r="I26" s="98" t="e">
        <f>#REF!</f>
        <v>#REF!</v>
      </c>
      <c r="J26" s="98" t="e">
        <f>#REF!</f>
        <v>#REF!</v>
      </c>
      <c r="K26" s="98" t="e">
        <f>#REF!</f>
        <v>#REF!</v>
      </c>
      <c r="L26" s="98" t="e">
        <f>#REF!</f>
        <v>#REF!</v>
      </c>
      <c r="M26" s="98" t="e">
        <f>#REF!</f>
        <v>#REF!</v>
      </c>
      <c r="N26" s="98" t="e">
        <f>#REF!</f>
        <v>#REF!</v>
      </c>
      <c r="O26" s="99" t="e">
        <f>#REF!</f>
        <v>#REF!</v>
      </c>
      <c r="P26" s="99" t="e">
        <f>#REF!</f>
        <v>#REF!</v>
      </c>
      <c r="Q26" s="98" t="e">
        <f>#REF!</f>
        <v>#REF!</v>
      </c>
      <c r="R26" s="101" t="e">
        <f>#REF!</f>
        <v>#REF!</v>
      </c>
      <c r="S26" s="97" t="e">
        <f>#REF!</f>
        <v>#REF!</v>
      </c>
      <c r="T26" s="98" t="e">
        <f>#REF!</f>
        <v>#REF!</v>
      </c>
      <c r="U26" s="98" t="e">
        <f>#REF!</f>
        <v>#REF!</v>
      </c>
      <c r="V26" s="98" t="e">
        <f>#REF!</f>
        <v>#REF!</v>
      </c>
      <c r="W26" s="98" t="e">
        <f>#REF!</f>
        <v>#REF!</v>
      </c>
      <c r="X26" s="98" t="e">
        <f>#REF!</f>
        <v>#REF!</v>
      </c>
      <c r="Y26" s="98" t="e">
        <f>#REF!</f>
        <v>#REF!</v>
      </c>
      <c r="Z26" s="99" t="e">
        <f>#REF!</f>
        <v>#REF!</v>
      </c>
      <c r="AA26" s="99" t="e">
        <f>#REF!</f>
        <v>#REF!</v>
      </c>
      <c r="AB26" s="105" t="e">
        <f t="shared" si="0"/>
        <v>#REF!</v>
      </c>
      <c r="AC26" s="106" t="e">
        <f t="shared" si="0"/>
        <v>#REF!</v>
      </c>
      <c r="AD26" s="106" t="e">
        <f t="shared" si="0"/>
        <v>#REF!</v>
      </c>
      <c r="AE26" s="106" t="e">
        <f t="shared" si="0"/>
        <v>#REF!</v>
      </c>
      <c r="AF26" s="106" t="e">
        <f t="shared" si="0"/>
        <v>#REF!</v>
      </c>
      <c r="AG26" s="106" t="e">
        <f t="shared" si="0"/>
        <v>#REF!</v>
      </c>
      <c r="AH26" s="106" t="e">
        <f t="shared" si="0"/>
        <v>#REF!</v>
      </c>
      <c r="AI26" s="107" t="e">
        <f t="shared" si="0"/>
        <v>#REF!</v>
      </c>
      <c r="AJ26" s="109" t="e">
        <f t="shared" si="0"/>
        <v>#REF!</v>
      </c>
      <c r="AK26" s="101" t="e">
        <f t="shared" si="1"/>
        <v>#REF!</v>
      </c>
      <c r="AL26" s="101" t="str">
        <f t="shared" si="10"/>
        <v/>
      </c>
      <c r="AM26" s="169"/>
      <c r="AN26" s="170"/>
      <c r="AO26" s="71"/>
      <c r="AP26" s="120"/>
      <c r="AQ26" s="124"/>
      <c r="AR26" s="133"/>
      <c r="AS26" s="134"/>
      <c r="AT26" s="138"/>
      <c r="AU26" s="145"/>
      <c r="AV26" s="121"/>
      <c r="AW26" s="142"/>
      <c r="AX26" s="150"/>
      <c r="AY26" s="151"/>
      <c r="AZ26" s="152"/>
      <c r="BA26" s="153"/>
      <c r="BB26" s="14"/>
      <c r="BC26" s="14"/>
      <c r="BD26" s="163" t="e">
        <f t="shared" si="2"/>
        <v>#REF!</v>
      </c>
      <c r="BE26" s="163" t="e">
        <f t="shared" si="3"/>
        <v>#REF!</v>
      </c>
      <c r="BF26" s="163" t="e">
        <f t="shared" si="4"/>
        <v>#REF!</v>
      </c>
      <c r="BG26" s="163" t="e">
        <f t="shared" si="5"/>
        <v>#REF!</v>
      </c>
      <c r="BH26" s="163" t="e">
        <f t="shared" si="6"/>
        <v>#REF!</v>
      </c>
      <c r="BI26" s="163" t="e">
        <f t="shared" si="7"/>
        <v>#REF!</v>
      </c>
      <c r="BJ26" s="163" t="e">
        <f t="shared" si="8"/>
        <v>#REF!</v>
      </c>
      <c r="BK26" s="164" t="e">
        <f t="shared" si="9"/>
        <v>#REF!</v>
      </c>
      <c r="BL26" s="164" t="e">
        <f t="shared" si="11"/>
        <v>#REF!</v>
      </c>
    </row>
    <row r="27" spans="2:64" ht="18.75" x14ac:dyDescent="0.2">
      <c r="B27" s="74" t="e">
        <f>#REF!</f>
        <v>#REF!</v>
      </c>
      <c r="C27" s="75" t="e">
        <f>#REF!</f>
        <v>#REF!</v>
      </c>
      <c r="D27" s="384" t="e">
        <f>#REF!</f>
        <v>#REF!</v>
      </c>
      <c r="E27" s="88" t="e">
        <f>#REF!</f>
        <v>#REF!</v>
      </c>
      <c r="F27" s="89" t="e">
        <f>#REF!</f>
        <v>#REF!</v>
      </c>
      <c r="G27" s="90" t="e">
        <f>#REF!</f>
        <v>#REF!</v>
      </c>
      <c r="H27" s="94" t="e">
        <f>#REF!</f>
        <v>#REF!</v>
      </c>
      <c r="I27" s="95" t="e">
        <f>#REF!</f>
        <v>#REF!</v>
      </c>
      <c r="J27" s="95" t="e">
        <f>#REF!</f>
        <v>#REF!</v>
      </c>
      <c r="K27" s="95" t="e">
        <f>#REF!</f>
        <v>#REF!</v>
      </c>
      <c r="L27" s="95" t="e">
        <f>#REF!</f>
        <v>#REF!</v>
      </c>
      <c r="M27" s="95" t="e">
        <f>#REF!</f>
        <v>#REF!</v>
      </c>
      <c r="N27" s="95" t="e">
        <f>#REF!</f>
        <v>#REF!</v>
      </c>
      <c r="O27" s="96" t="e">
        <f>#REF!</f>
        <v>#REF!</v>
      </c>
      <c r="P27" s="96" t="e">
        <f>#REF!</f>
        <v>#REF!</v>
      </c>
      <c r="Q27" s="95" t="e">
        <f>#REF!</f>
        <v>#REF!</v>
      </c>
      <c r="R27" s="100" t="e">
        <f>#REF!</f>
        <v>#REF!</v>
      </c>
      <c r="S27" s="94" t="e">
        <f>#REF!</f>
        <v>#REF!</v>
      </c>
      <c r="T27" s="95" t="e">
        <f>#REF!</f>
        <v>#REF!</v>
      </c>
      <c r="U27" s="95" t="e">
        <f>#REF!</f>
        <v>#REF!</v>
      </c>
      <c r="V27" s="95" t="e">
        <f>#REF!</f>
        <v>#REF!</v>
      </c>
      <c r="W27" s="95" t="e">
        <f>#REF!</f>
        <v>#REF!</v>
      </c>
      <c r="X27" s="95" t="e">
        <f>#REF!</f>
        <v>#REF!</v>
      </c>
      <c r="Y27" s="95" t="e">
        <f>#REF!</f>
        <v>#REF!</v>
      </c>
      <c r="Z27" s="96" t="e">
        <f>#REF!</f>
        <v>#REF!</v>
      </c>
      <c r="AA27" s="96" t="e">
        <f>#REF!</f>
        <v>#REF!</v>
      </c>
      <c r="AB27" s="102" t="e">
        <f t="shared" si="0"/>
        <v>#REF!</v>
      </c>
      <c r="AC27" s="103" t="e">
        <f t="shared" si="0"/>
        <v>#REF!</v>
      </c>
      <c r="AD27" s="103" t="e">
        <f t="shared" si="0"/>
        <v>#REF!</v>
      </c>
      <c r="AE27" s="103" t="e">
        <f t="shared" si="0"/>
        <v>#REF!</v>
      </c>
      <c r="AF27" s="103" t="e">
        <f t="shared" si="0"/>
        <v>#REF!</v>
      </c>
      <c r="AG27" s="103" t="e">
        <f t="shared" si="0"/>
        <v>#REF!</v>
      </c>
      <c r="AH27" s="103" t="e">
        <f t="shared" si="0"/>
        <v>#REF!</v>
      </c>
      <c r="AI27" s="104" t="e">
        <f t="shared" si="0"/>
        <v>#REF!</v>
      </c>
      <c r="AJ27" s="108" t="e">
        <f t="shared" si="0"/>
        <v>#REF!</v>
      </c>
      <c r="AK27" s="100" t="e">
        <f t="shared" si="1"/>
        <v>#REF!</v>
      </c>
      <c r="AL27" s="100" t="str">
        <f t="shared" si="10"/>
        <v/>
      </c>
      <c r="AM27" s="167"/>
      <c r="AN27" s="168"/>
      <c r="AO27" s="70"/>
      <c r="AP27" s="118"/>
      <c r="AQ27" s="123"/>
      <c r="AR27" s="131"/>
      <c r="AS27" s="132"/>
      <c r="AT27" s="137"/>
      <c r="AU27" s="144"/>
      <c r="AV27" s="119"/>
      <c r="AW27" s="141"/>
      <c r="AX27" s="146"/>
      <c r="AY27" s="147"/>
      <c r="AZ27" s="148"/>
      <c r="BA27" s="149"/>
      <c r="BB27" s="14"/>
      <c r="BC27" s="14"/>
      <c r="BD27" s="161" t="e">
        <f t="shared" si="2"/>
        <v>#REF!</v>
      </c>
      <c r="BE27" s="161" t="e">
        <f t="shared" si="3"/>
        <v>#REF!</v>
      </c>
      <c r="BF27" s="161" t="e">
        <f t="shared" si="4"/>
        <v>#REF!</v>
      </c>
      <c r="BG27" s="161" t="e">
        <f t="shared" si="5"/>
        <v>#REF!</v>
      </c>
      <c r="BH27" s="161" t="e">
        <f t="shared" si="6"/>
        <v>#REF!</v>
      </c>
      <c r="BI27" s="161" t="e">
        <f t="shared" si="7"/>
        <v>#REF!</v>
      </c>
      <c r="BJ27" s="161" t="e">
        <f t="shared" si="8"/>
        <v>#REF!</v>
      </c>
      <c r="BK27" s="162" t="e">
        <f t="shared" si="9"/>
        <v>#REF!</v>
      </c>
      <c r="BL27" s="162" t="e">
        <f t="shared" si="11"/>
        <v>#REF!</v>
      </c>
    </row>
    <row r="28" spans="2:64" ht="18.75" x14ac:dyDescent="0.2">
      <c r="B28" s="76" t="e">
        <f>#REF!</f>
        <v>#REF!</v>
      </c>
      <c r="C28" s="64" t="e">
        <f>#REF!</f>
        <v>#REF!</v>
      </c>
      <c r="D28" s="385" t="e">
        <f>#REF!</f>
        <v>#REF!</v>
      </c>
      <c r="E28" s="88" t="e">
        <f>#REF!</f>
        <v>#REF!</v>
      </c>
      <c r="F28" s="89" t="e">
        <f>#REF!</f>
        <v>#REF!</v>
      </c>
      <c r="G28" s="90" t="e">
        <f>#REF!</f>
        <v>#REF!</v>
      </c>
      <c r="H28" s="94" t="e">
        <f>#REF!</f>
        <v>#REF!</v>
      </c>
      <c r="I28" s="95" t="e">
        <f>#REF!</f>
        <v>#REF!</v>
      </c>
      <c r="J28" s="95" t="e">
        <f>#REF!</f>
        <v>#REF!</v>
      </c>
      <c r="K28" s="95" t="e">
        <f>#REF!</f>
        <v>#REF!</v>
      </c>
      <c r="L28" s="95" t="e">
        <f>#REF!</f>
        <v>#REF!</v>
      </c>
      <c r="M28" s="95" t="e">
        <f>#REF!</f>
        <v>#REF!</v>
      </c>
      <c r="N28" s="95" t="e">
        <f>#REF!</f>
        <v>#REF!</v>
      </c>
      <c r="O28" s="96" t="e">
        <f>#REF!</f>
        <v>#REF!</v>
      </c>
      <c r="P28" s="96" t="e">
        <f>#REF!</f>
        <v>#REF!</v>
      </c>
      <c r="Q28" s="95" t="e">
        <f>#REF!</f>
        <v>#REF!</v>
      </c>
      <c r="R28" s="100" t="e">
        <f>#REF!</f>
        <v>#REF!</v>
      </c>
      <c r="S28" s="94" t="e">
        <f>#REF!</f>
        <v>#REF!</v>
      </c>
      <c r="T28" s="95" t="e">
        <f>#REF!</f>
        <v>#REF!</v>
      </c>
      <c r="U28" s="95" t="e">
        <f>#REF!</f>
        <v>#REF!</v>
      </c>
      <c r="V28" s="95" t="e">
        <f>#REF!</f>
        <v>#REF!</v>
      </c>
      <c r="W28" s="95" t="e">
        <f>#REF!</f>
        <v>#REF!</v>
      </c>
      <c r="X28" s="95" t="e">
        <f>#REF!</f>
        <v>#REF!</v>
      </c>
      <c r="Y28" s="95" t="e">
        <f>#REF!</f>
        <v>#REF!</v>
      </c>
      <c r="Z28" s="96" t="e">
        <f>#REF!</f>
        <v>#REF!</v>
      </c>
      <c r="AA28" s="96" t="e">
        <f>#REF!</f>
        <v>#REF!</v>
      </c>
      <c r="AB28" s="102" t="e">
        <f t="shared" si="0"/>
        <v>#REF!</v>
      </c>
      <c r="AC28" s="103" t="e">
        <f t="shared" si="0"/>
        <v>#REF!</v>
      </c>
      <c r="AD28" s="103" t="e">
        <f t="shared" si="0"/>
        <v>#REF!</v>
      </c>
      <c r="AE28" s="103" t="e">
        <f t="shared" si="0"/>
        <v>#REF!</v>
      </c>
      <c r="AF28" s="103" t="e">
        <f t="shared" si="0"/>
        <v>#REF!</v>
      </c>
      <c r="AG28" s="103" t="e">
        <f t="shared" si="0"/>
        <v>#REF!</v>
      </c>
      <c r="AH28" s="103" t="e">
        <f t="shared" si="0"/>
        <v>#REF!</v>
      </c>
      <c r="AI28" s="104" t="e">
        <f t="shared" si="0"/>
        <v>#REF!</v>
      </c>
      <c r="AJ28" s="108" t="e">
        <f t="shared" si="0"/>
        <v>#REF!</v>
      </c>
      <c r="AK28" s="100" t="e">
        <f t="shared" si="1"/>
        <v>#REF!</v>
      </c>
      <c r="AL28" s="100" t="str">
        <f t="shared" si="10"/>
        <v/>
      </c>
      <c r="AM28" s="167"/>
      <c r="AN28" s="168"/>
      <c r="AO28" s="70"/>
      <c r="AP28" s="118"/>
      <c r="AQ28" s="123"/>
      <c r="AR28" s="131"/>
      <c r="AS28" s="132"/>
      <c r="AT28" s="137"/>
      <c r="AU28" s="144"/>
      <c r="AV28" s="119"/>
      <c r="AW28" s="141"/>
      <c r="AX28" s="146"/>
      <c r="AY28" s="147"/>
      <c r="AZ28" s="148"/>
      <c r="BA28" s="149"/>
      <c r="BB28" s="14"/>
      <c r="BC28" s="14"/>
      <c r="BD28" s="161" t="e">
        <f t="shared" si="2"/>
        <v>#REF!</v>
      </c>
      <c r="BE28" s="161" t="e">
        <f t="shared" si="3"/>
        <v>#REF!</v>
      </c>
      <c r="BF28" s="161" t="e">
        <f t="shared" si="4"/>
        <v>#REF!</v>
      </c>
      <c r="BG28" s="161" t="e">
        <f t="shared" si="5"/>
        <v>#REF!</v>
      </c>
      <c r="BH28" s="161" t="e">
        <f t="shared" si="6"/>
        <v>#REF!</v>
      </c>
      <c r="BI28" s="161" t="e">
        <f t="shared" si="7"/>
        <v>#REF!</v>
      </c>
      <c r="BJ28" s="161" t="e">
        <f t="shared" si="8"/>
        <v>#REF!</v>
      </c>
      <c r="BK28" s="162" t="e">
        <f t="shared" si="9"/>
        <v>#REF!</v>
      </c>
      <c r="BL28" s="162" t="e">
        <f t="shared" si="11"/>
        <v>#REF!</v>
      </c>
    </row>
    <row r="29" spans="2:64" ht="18.75" x14ac:dyDescent="0.2">
      <c r="B29" s="76" t="e">
        <f>#REF!</f>
        <v>#REF!</v>
      </c>
      <c r="C29" s="64" t="e">
        <f>#REF!</f>
        <v>#REF!</v>
      </c>
      <c r="D29" s="385" t="e">
        <f>#REF!</f>
        <v>#REF!</v>
      </c>
      <c r="E29" s="88" t="e">
        <f>#REF!</f>
        <v>#REF!</v>
      </c>
      <c r="F29" s="89" t="e">
        <f>#REF!</f>
        <v>#REF!</v>
      </c>
      <c r="G29" s="90" t="e">
        <f>#REF!</f>
        <v>#REF!</v>
      </c>
      <c r="H29" s="94" t="e">
        <f>#REF!</f>
        <v>#REF!</v>
      </c>
      <c r="I29" s="95" t="e">
        <f>#REF!</f>
        <v>#REF!</v>
      </c>
      <c r="J29" s="95" t="e">
        <f>#REF!</f>
        <v>#REF!</v>
      </c>
      <c r="K29" s="95" t="e">
        <f>#REF!</f>
        <v>#REF!</v>
      </c>
      <c r="L29" s="95" t="e">
        <f>#REF!</f>
        <v>#REF!</v>
      </c>
      <c r="M29" s="95" t="e">
        <f>#REF!</f>
        <v>#REF!</v>
      </c>
      <c r="N29" s="95" t="e">
        <f>#REF!</f>
        <v>#REF!</v>
      </c>
      <c r="O29" s="96" t="e">
        <f>#REF!</f>
        <v>#REF!</v>
      </c>
      <c r="P29" s="96" t="e">
        <f>#REF!</f>
        <v>#REF!</v>
      </c>
      <c r="Q29" s="95" t="e">
        <f>#REF!</f>
        <v>#REF!</v>
      </c>
      <c r="R29" s="100" t="e">
        <f>#REF!</f>
        <v>#REF!</v>
      </c>
      <c r="S29" s="94" t="e">
        <f>#REF!</f>
        <v>#REF!</v>
      </c>
      <c r="T29" s="95" t="e">
        <f>#REF!</f>
        <v>#REF!</v>
      </c>
      <c r="U29" s="95" t="e">
        <f>#REF!</f>
        <v>#REF!</v>
      </c>
      <c r="V29" s="95" t="e">
        <f>#REF!</f>
        <v>#REF!</v>
      </c>
      <c r="W29" s="95" t="e">
        <f>#REF!</f>
        <v>#REF!</v>
      </c>
      <c r="X29" s="95" t="e">
        <f>#REF!</f>
        <v>#REF!</v>
      </c>
      <c r="Y29" s="95" t="e">
        <f>#REF!</f>
        <v>#REF!</v>
      </c>
      <c r="Z29" s="96" t="e">
        <f>#REF!</f>
        <v>#REF!</v>
      </c>
      <c r="AA29" s="96" t="e">
        <f>#REF!</f>
        <v>#REF!</v>
      </c>
      <c r="AB29" s="102" t="e">
        <f t="shared" si="0"/>
        <v>#REF!</v>
      </c>
      <c r="AC29" s="103" t="e">
        <f t="shared" si="0"/>
        <v>#REF!</v>
      </c>
      <c r="AD29" s="103" t="e">
        <f t="shared" si="0"/>
        <v>#REF!</v>
      </c>
      <c r="AE29" s="103" t="e">
        <f t="shared" si="0"/>
        <v>#REF!</v>
      </c>
      <c r="AF29" s="103" t="e">
        <f t="shared" si="0"/>
        <v>#REF!</v>
      </c>
      <c r="AG29" s="103" t="e">
        <f t="shared" si="0"/>
        <v>#REF!</v>
      </c>
      <c r="AH29" s="103" t="e">
        <f t="shared" si="0"/>
        <v>#REF!</v>
      </c>
      <c r="AI29" s="104" t="e">
        <f t="shared" si="0"/>
        <v>#REF!</v>
      </c>
      <c r="AJ29" s="108" t="e">
        <f t="shared" si="0"/>
        <v>#REF!</v>
      </c>
      <c r="AK29" s="100" t="e">
        <f t="shared" si="1"/>
        <v>#REF!</v>
      </c>
      <c r="AL29" s="100" t="str">
        <f t="shared" si="10"/>
        <v/>
      </c>
      <c r="AM29" s="167"/>
      <c r="AN29" s="168"/>
      <c r="AO29" s="70"/>
      <c r="AP29" s="118"/>
      <c r="AQ29" s="123"/>
      <c r="AR29" s="131"/>
      <c r="AS29" s="132"/>
      <c r="AT29" s="137"/>
      <c r="AU29" s="144"/>
      <c r="AV29" s="119"/>
      <c r="AW29" s="141"/>
      <c r="AX29" s="146"/>
      <c r="AY29" s="147"/>
      <c r="AZ29" s="148"/>
      <c r="BA29" s="149"/>
      <c r="BB29" s="14"/>
      <c r="BC29" s="14"/>
      <c r="BD29" s="161" t="e">
        <f t="shared" si="2"/>
        <v>#REF!</v>
      </c>
      <c r="BE29" s="161" t="e">
        <f t="shared" si="3"/>
        <v>#REF!</v>
      </c>
      <c r="BF29" s="161" t="e">
        <f t="shared" si="4"/>
        <v>#REF!</v>
      </c>
      <c r="BG29" s="161" t="e">
        <f t="shared" si="5"/>
        <v>#REF!</v>
      </c>
      <c r="BH29" s="161" t="e">
        <f t="shared" si="6"/>
        <v>#REF!</v>
      </c>
      <c r="BI29" s="161" t="e">
        <f t="shared" si="7"/>
        <v>#REF!</v>
      </c>
      <c r="BJ29" s="161" t="e">
        <f t="shared" si="8"/>
        <v>#REF!</v>
      </c>
      <c r="BK29" s="162" t="e">
        <f t="shared" si="9"/>
        <v>#REF!</v>
      </c>
      <c r="BL29" s="162" t="e">
        <f t="shared" si="11"/>
        <v>#REF!</v>
      </c>
    </row>
    <row r="30" spans="2:64" ht="18.75" x14ac:dyDescent="0.2">
      <c r="B30" s="76" t="e">
        <f>#REF!</f>
        <v>#REF!</v>
      </c>
      <c r="C30" s="64" t="e">
        <f>#REF!</f>
        <v>#REF!</v>
      </c>
      <c r="D30" s="385" t="e">
        <f>#REF!</f>
        <v>#REF!</v>
      </c>
      <c r="E30" s="88" t="e">
        <f>#REF!</f>
        <v>#REF!</v>
      </c>
      <c r="F30" s="89" t="e">
        <f>#REF!</f>
        <v>#REF!</v>
      </c>
      <c r="G30" s="90" t="e">
        <f>#REF!</f>
        <v>#REF!</v>
      </c>
      <c r="H30" s="94" t="e">
        <f>#REF!</f>
        <v>#REF!</v>
      </c>
      <c r="I30" s="95" t="e">
        <f>#REF!</f>
        <v>#REF!</v>
      </c>
      <c r="J30" s="95" t="e">
        <f>#REF!</f>
        <v>#REF!</v>
      </c>
      <c r="K30" s="95" t="e">
        <f>#REF!</f>
        <v>#REF!</v>
      </c>
      <c r="L30" s="95" t="e">
        <f>#REF!</f>
        <v>#REF!</v>
      </c>
      <c r="M30" s="95" t="e">
        <f>#REF!</f>
        <v>#REF!</v>
      </c>
      <c r="N30" s="95" t="e">
        <f>#REF!</f>
        <v>#REF!</v>
      </c>
      <c r="O30" s="96" t="e">
        <f>#REF!</f>
        <v>#REF!</v>
      </c>
      <c r="P30" s="96" t="e">
        <f>#REF!</f>
        <v>#REF!</v>
      </c>
      <c r="Q30" s="95" t="e">
        <f>#REF!</f>
        <v>#REF!</v>
      </c>
      <c r="R30" s="100" t="e">
        <f>#REF!</f>
        <v>#REF!</v>
      </c>
      <c r="S30" s="94" t="e">
        <f>#REF!</f>
        <v>#REF!</v>
      </c>
      <c r="T30" s="95" t="e">
        <f>#REF!</f>
        <v>#REF!</v>
      </c>
      <c r="U30" s="95" t="e">
        <f>#REF!</f>
        <v>#REF!</v>
      </c>
      <c r="V30" s="95" t="e">
        <f>#REF!</f>
        <v>#REF!</v>
      </c>
      <c r="W30" s="95" t="e">
        <f>#REF!</f>
        <v>#REF!</v>
      </c>
      <c r="X30" s="95" t="e">
        <f>#REF!</f>
        <v>#REF!</v>
      </c>
      <c r="Y30" s="95" t="e">
        <f>#REF!</f>
        <v>#REF!</v>
      </c>
      <c r="Z30" s="96" t="e">
        <f>#REF!</f>
        <v>#REF!</v>
      </c>
      <c r="AA30" s="96" t="e">
        <f>#REF!</f>
        <v>#REF!</v>
      </c>
      <c r="AB30" s="102" t="e">
        <f t="shared" si="0"/>
        <v>#REF!</v>
      </c>
      <c r="AC30" s="103" t="e">
        <f t="shared" si="0"/>
        <v>#REF!</v>
      </c>
      <c r="AD30" s="103" t="e">
        <f t="shared" si="0"/>
        <v>#REF!</v>
      </c>
      <c r="AE30" s="103" t="e">
        <f t="shared" si="0"/>
        <v>#REF!</v>
      </c>
      <c r="AF30" s="103" t="e">
        <f t="shared" si="0"/>
        <v>#REF!</v>
      </c>
      <c r="AG30" s="103" t="e">
        <f t="shared" si="0"/>
        <v>#REF!</v>
      </c>
      <c r="AH30" s="103" t="e">
        <f t="shared" si="0"/>
        <v>#REF!</v>
      </c>
      <c r="AI30" s="104" t="e">
        <f t="shared" si="0"/>
        <v>#REF!</v>
      </c>
      <c r="AJ30" s="108" t="e">
        <f t="shared" si="0"/>
        <v>#REF!</v>
      </c>
      <c r="AK30" s="100" t="e">
        <f t="shared" si="1"/>
        <v>#REF!</v>
      </c>
      <c r="AL30" s="100" t="str">
        <f t="shared" si="10"/>
        <v/>
      </c>
      <c r="AM30" s="167"/>
      <c r="AN30" s="168"/>
      <c r="AO30" s="70"/>
      <c r="AP30" s="118"/>
      <c r="AQ30" s="123"/>
      <c r="AR30" s="131"/>
      <c r="AS30" s="132"/>
      <c r="AT30" s="137"/>
      <c r="AU30" s="144"/>
      <c r="AV30" s="119"/>
      <c r="AW30" s="141"/>
      <c r="AX30" s="146"/>
      <c r="AY30" s="147"/>
      <c r="AZ30" s="148"/>
      <c r="BA30" s="149"/>
      <c r="BB30" s="14"/>
      <c r="BC30" s="14"/>
      <c r="BD30" s="161" t="e">
        <f t="shared" si="2"/>
        <v>#REF!</v>
      </c>
      <c r="BE30" s="161" t="e">
        <f t="shared" si="3"/>
        <v>#REF!</v>
      </c>
      <c r="BF30" s="161" t="e">
        <f t="shared" si="4"/>
        <v>#REF!</v>
      </c>
      <c r="BG30" s="161" t="e">
        <f t="shared" si="5"/>
        <v>#REF!</v>
      </c>
      <c r="BH30" s="161" t="e">
        <f t="shared" si="6"/>
        <v>#REF!</v>
      </c>
      <c r="BI30" s="161" t="e">
        <f t="shared" si="7"/>
        <v>#REF!</v>
      </c>
      <c r="BJ30" s="161" t="e">
        <f t="shared" si="8"/>
        <v>#REF!</v>
      </c>
      <c r="BK30" s="162" t="e">
        <f t="shared" si="9"/>
        <v>#REF!</v>
      </c>
      <c r="BL30" s="162" t="e">
        <f t="shared" si="11"/>
        <v>#REF!</v>
      </c>
    </row>
    <row r="31" spans="2:64" ht="18.75" x14ac:dyDescent="0.2">
      <c r="B31" s="76" t="e">
        <f>#REF!</f>
        <v>#REF!</v>
      </c>
      <c r="C31" s="64" t="e">
        <f>#REF!</f>
        <v>#REF!</v>
      </c>
      <c r="D31" s="385" t="e">
        <f>#REF!</f>
        <v>#REF!</v>
      </c>
      <c r="E31" s="88" t="e">
        <f>#REF!</f>
        <v>#REF!</v>
      </c>
      <c r="F31" s="89" t="e">
        <f>#REF!</f>
        <v>#REF!</v>
      </c>
      <c r="G31" s="90" t="e">
        <f>#REF!</f>
        <v>#REF!</v>
      </c>
      <c r="H31" s="94" t="e">
        <f>#REF!</f>
        <v>#REF!</v>
      </c>
      <c r="I31" s="95" t="e">
        <f>#REF!</f>
        <v>#REF!</v>
      </c>
      <c r="J31" s="95" t="e">
        <f>#REF!</f>
        <v>#REF!</v>
      </c>
      <c r="K31" s="95" t="e">
        <f>#REF!</f>
        <v>#REF!</v>
      </c>
      <c r="L31" s="95" t="e">
        <f>#REF!</f>
        <v>#REF!</v>
      </c>
      <c r="M31" s="95" t="e">
        <f>#REF!</f>
        <v>#REF!</v>
      </c>
      <c r="N31" s="95" t="e">
        <f>#REF!</f>
        <v>#REF!</v>
      </c>
      <c r="O31" s="96" t="e">
        <f>#REF!</f>
        <v>#REF!</v>
      </c>
      <c r="P31" s="96" t="e">
        <f>#REF!</f>
        <v>#REF!</v>
      </c>
      <c r="Q31" s="95" t="e">
        <f>#REF!</f>
        <v>#REF!</v>
      </c>
      <c r="R31" s="100" t="e">
        <f>#REF!</f>
        <v>#REF!</v>
      </c>
      <c r="S31" s="94" t="e">
        <f>#REF!</f>
        <v>#REF!</v>
      </c>
      <c r="T31" s="95" t="e">
        <f>#REF!</f>
        <v>#REF!</v>
      </c>
      <c r="U31" s="95" t="e">
        <f>#REF!</f>
        <v>#REF!</v>
      </c>
      <c r="V31" s="95" t="e">
        <f>#REF!</f>
        <v>#REF!</v>
      </c>
      <c r="W31" s="95" t="e">
        <f>#REF!</f>
        <v>#REF!</v>
      </c>
      <c r="X31" s="95" t="e">
        <f>#REF!</f>
        <v>#REF!</v>
      </c>
      <c r="Y31" s="95" t="e">
        <f>#REF!</f>
        <v>#REF!</v>
      </c>
      <c r="Z31" s="96" t="e">
        <f>#REF!</f>
        <v>#REF!</v>
      </c>
      <c r="AA31" s="96" t="e">
        <f>#REF!</f>
        <v>#REF!</v>
      </c>
      <c r="AB31" s="102" t="e">
        <f t="shared" si="0"/>
        <v>#REF!</v>
      </c>
      <c r="AC31" s="103" t="e">
        <f t="shared" si="0"/>
        <v>#REF!</v>
      </c>
      <c r="AD31" s="103" t="e">
        <f t="shared" si="0"/>
        <v>#REF!</v>
      </c>
      <c r="AE31" s="103" t="e">
        <f t="shared" si="0"/>
        <v>#REF!</v>
      </c>
      <c r="AF31" s="103" t="e">
        <f t="shared" si="0"/>
        <v>#REF!</v>
      </c>
      <c r="AG31" s="103" t="e">
        <f t="shared" si="0"/>
        <v>#REF!</v>
      </c>
      <c r="AH31" s="103" t="e">
        <f t="shared" si="0"/>
        <v>#REF!</v>
      </c>
      <c r="AI31" s="104" t="e">
        <f t="shared" si="0"/>
        <v>#REF!</v>
      </c>
      <c r="AJ31" s="108" t="e">
        <f t="shared" si="0"/>
        <v>#REF!</v>
      </c>
      <c r="AK31" s="100" t="e">
        <f t="shared" si="1"/>
        <v>#REF!</v>
      </c>
      <c r="AL31" s="100" t="str">
        <f t="shared" si="10"/>
        <v/>
      </c>
      <c r="AM31" s="167"/>
      <c r="AN31" s="168"/>
      <c r="AO31" s="70"/>
      <c r="AP31" s="118"/>
      <c r="AQ31" s="123"/>
      <c r="AR31" s="131"/>
      <c r="AS31" s="132"/>
      <c r="AT31" s="137"/>
      <c r="AU31" s="144"/>
      <c r="AV31" s="119"/>
      <c r="AW31" s="141"/>
      <c r="AX31" s="146"/>
      <c r="AY31" s="147"/>
      <c r="AZ31" s="148"/>
      <c r="BA31" s="149"/>
      <c r="BB31" s="14"/>
      <c r="BC31" s="14"/>
      <c r="BD31" s="161" t="e">
        <f t="shared" si="2"/>
        <v>#REF!</v>
      </c>
      <c r="BE31" s="161" t="e">
        <f t="shared" si="3"/>
        <v>#REF!</v>
      </c>
      <c r="BF31" s="161" t="e">
        <f t="shared" si="4"/>
        <v>#REF!</v>
      </c>
      <c r="BG31" s="161" t="e">
        <f t="shared" si="5"/>
        <v>#REF!</v>
      </c>
      <c r="BH31" s="161" t="e">
        <f t="shared" si="6"/>
        <v>#REF!</v>
      </c>
      <c r="BI31" s="161" t="e">
        <f t="shared" si="7"/>
        <v>#REF!</v>
      </c>
      <c r="BJ31" s="161" t="e">
        <f t="shared" si="8"/>
        <v>#REF!</v>
      </c>
      <c r="BK31" s="162" t="e">
        <f t="shared" si="9"/>
        <v>#REF!</v>
      </c>
      <c r="BL31" s="162" t="e">
        <f t="shared" si="11"/>
        <v>#REF!</v>
      </c>
    </row>
    <row r="32" spans="2:64" ht="18.75" x14ac:dyDescent="0.2">
      <c r="B32" s="76" t="e">
        <f>#REF!</f>
        <v>#REF!</v>
      </c>
      <c r="C32" s="64" t="e">
        <f>#REF!</f>
        <v>#REF!</v>
      </c>
      <c r="D32" s="385" t="e">
        <f>#REF!</f>
        <v>#REF!</v>
      </c>
      <c r="E32" s="88" t="e">
        <f>#REF!</f>
        <v>#REF!</v>
      </c>
      <c r="F32" s="89" t="e">
        <f>#REF!</f>
        <v>#REF!</v>
      </c>
      <c r="G32" s="90" t="e">
        <f>#REF!</f>
        <v>#REF!</v>
      </c>
      <c r="H32" s="94" t="e">
        <f>#REF!</f>
        <v>#REF!</v>
      </c>
      <c r="I32" s="95" t="e">
        <f>#REF!</f>
        <v>#REF!</v>
      </c>
      <c r="J32" s="95" t="e">
        <f>#REF!</f>
        <v>#REF!</v>
      </c>
      <c r="K32" s="95" t="e">
        <f>#REF!</f>
        <v>#REF!</v>
      </c>
      <c r="L32" s="95" t="e">
        <f>#REF!</f>
        <v>#REF!</v>
      </c>
      <c r="M32" s="95" t="e">
        <f>#REF!</f>
        <v>#REF!</v>
      </c>
      <c r="N32" s="95" t="e">
        <f>#REF!</f>
        <v>#REF!</v>
      </c>
      <c r="O32" s="96" t="e">
        <f>#REF!</f>
        <v>#REF!</v>
      </c>
      <c r="P32" s="96" t="e">
        <f>#REF!</f>
        <v>#REF!</v>
      </c>
      <c r="Q32" s="95" t="e">
        <f>#REF!</f>
        <v>#REF!</v>
      </c>
      <c r="R32" s="100" t="e">
        <f>#REF!</f>
        <v>#REF!</v>
      </c>
      <c r="S32" s="94" t="e">
        <f>#REF!</f>
        <v>#REF!</v>
      </c>
      <c r="T32" s="95" t="e">
        <f>#REF!</f>
        <v>#REF!</v>
      </c>
      <c r="U32" s="95" t="e">
        <f>#REF!</f>
        <v>#REF!</v>
      </c>
      <c r="V32" s="95" t="e">
        <f>#REF!</f>
        <v>#REF!</v>
      </c>
      <c r="W32" s="95" t="e">
        <f>#REF!</f>
        <v>#REF!</v>
      </c>
      <c r="X32" s="95" t="e">
        <f>#REF!</f>
        <v>#REF!</v>
      </c>
      <c r="Y32" s="95" t="e">
        <f>#REF!</f>
        <v>#REF!</v>
      </c>
      <c r="Z32" s="96" t="e">
        <f>#REF!</f>
        <v>#REF!</v>
      </c>
      <c r="AA32" s="96" t="e">
        <f>#REF!</f>
        <v>#REF!</v>
      </c>
      <c r="AB32" s="102" t="e">
        <f t="shared" si="0"/>
        <v>#REF!</v>
      </c>
      <c r="AC32" s="103" t="e">
        <f t="shared" si="0"/>
        <v>#REF!</v>
      </c>
      <c r="AD32" s="103" t="e">
        <f t="shared" si="0"/>
        <v>#REF!</v>
      </c>
      <c r="AE32" s="103" t="e">
        <f t="shared" si="0"/>
        <v>#REF!</v>
      </c>
      <c r="AF32" s="103" t="e">
        <f t="shared" si="0"/>
        <v>#REF!</v>
      </c>
      <c r="AG32" s="103" t="e">
        <f t="shared" si="0"/>
        <v>#REF!</v>
      </c>
      <c r="AH32" s="103" t="e">
        <f t="shared" si="0"/>
        <v>#REF!</v>
      </c>
      <c r="AI32" s="104" t="e">
        <f t="shared" si="0"/>
        <v>#REF!</v>
      </c>
      <c r="AJ32" s="108" t="e">
        <f t="shared" si="0"/>
        <v>#REF!</v>
      </c>
      <c r="AK32" s="100" t="e">
        <f t="shared" si="1"/>
        <v>#REF!</v>
      </c>
      <c r="AL32" s="100" t="str">
        <f t="shared" si="10"/>
        <v/>
      </c>
      <c r="AM32" s="167"/>
      <c r="AN32" s="168"/>
      <c r="AO32" s="70"/>
      <c r="AP32" s="118"/>
      <c r="AQ32" s="123"/>
      <c r="AR32" s="131"/>
      <c r="AS32" s="132"/>
      <c r="AT32" s="137"/>
      <c r="AU32" s="144"/>
      <c r="AV32" s="119"/>
      <c r="AW32" s="141"/>
      <c r="AX32" s="146"/>
      <c r="AY32" s="147"/>
      <c r="AZ32" s="148"/>
      <c r="BA32" s="149"/>
      <c r="BB32" s="14"/>
      <c r="BC32" s="14"/>
      <c r="BD32" s="161" t="e">
        <f t="shared" si="2"/>
        <v>#REF!</v>
      </c>
      <c r="BE32" s="161" t="e">
        <f t="shared" si="3"/>
        <v>#REF!</v>
      </c>
      <c r="BF32" s="161" t="e">
        <f t="shared" si="4"/>
        <v>#REF!</v>
      </c>
      <c r="BG32" s="161" t="e">
        <f t="shared" si="5"/>
        <v>#REF!</v>
      </c>
      <c r="BH32" s="161" t="e">
        <f t="shared" si="6"/>
        <v>#REF!</v>
      </c>
      <c r="BI32" s="161" t="e">
        <f t="shared" si="7"/>
        <v>#REF!</v>
      </c>
      <c r="BJ32" s="161" t="e">
        <f t="shared" si="8"/>
        <v>#REF!</v>
      </c>
      <c r="BK32" s="162" t="e">
        <f t="shared" si="9"/>
        <v>#REF!</v>
      </c>
      <c r="BL32" s="162" t="e">
        <f t="shared" si="11"/>
        <v>#REF!</v>
      </c>
    </row>
    <row r="33" spans="2:64" ht="18.75" x14ac:dyDescent="0.2">
      <c r="B33" s="76" t="e">
        <f>#REF!</f>
        <v>#REF!</v>
      </c>
      <c r="C33" s="64" t="e">
        <f>#REF!</f>
        <v>#REF!</v>
      </c>
      <c r="D33" s="385" t="e">
        <f>#REF!</f>
        <v>#REF!</v>
      </c>
      <c r="E33" s="88" t="e">
        <f>#REF!</f>
        <v>#REF!</v>
      </c>
      <c r="F33" s="89" t="e">
        <f>#REF!</f>
        <v>#REF!</v>
      </c>
      <c r="G33" s="90" t="e">
        <f>#REF!</f>
        <v>#REF!</v>
      </c>
      <c r="H33" s="94" t="e">
        <f>#REF!</f>
        <v>#REF!</v>
      </c>
      <c r="I33" s="95" t="e">
        <f>#REF!</f>
        <v>#REF!</v>
      </c>
      <c r="J33" s="95" t="e">
        <f>#REF!</f>
        <v>#REF!</v>
      </c>
      <c r="K33" s="95" t="e">
        <f>#REF!</f>
        <v>#REF!</v>
      </c>
      <c r="L33" s="95" t="e">
        <f>#REF!</f>
        <v>#REF!</v>
      </c>
      <c r="M33" s="95" t="e">
        <f>#REF!</f>
        <v>#REF!</v>
      </c>
      <c r="N33" s="95" t="e">
        <f>#REF!</f>
        <v>#REF!</v>
      </c>
      <c r="O33" s="96" t="e">
        <f>#REF!</f>
        <v>#REF!</v>
      </c>
      <c r="P33" s="96" t="e">
        <f>#REF!</f>
        <v>#REF!</v>
      </c>
      <c r="Q33" s="95" t="e">
        <f>#REF!</f>
        <v>#REF!</v>
      </c>
      <c r="R33" s="100" t="e">
        <f>#REF!</f>
        <v>#REF!</v>
      </c>
      <c r="S33" s="94" t="e">
        <f>#REF!</f>
        <v>#REF!</v>
      </c>
      <c r="T33" s="95" t="e">
        <f>#REF!</f>
        <v>#REF!</v>
      </c>
      <c r="U33" s="95" t="e">
        <f>#REF!</f>
        <v>#REF!</v>
      </c>
      <c r="V33" s="95" t="e">
        <f>#REF!</f>
        <v>#REF!</v>
      </c>
      <c r="W33" s="95" t="e">
        <f>#REF!</f>
        <v>#REF!</v>
      </c>
      <c r="X33" s="95" t="e">
        <f>#REF!</f>
        <v>#REF!</v>
      </c>
      <c r="Y33" s="95" t="e">
        <f>#REF!</f>
        <v>#REF!</v>
      </c>
      <c r="Z33" s="96" t="e">
        <f>#REF!</f>
        <v>#REF!</v>
      </c>
      <c r="AA33" s="96" t="e">
        <f>#REF!</f>
        <v>#REF!</v>
      </c>
      <c r="AB33" s="102" t="e">
        <f t="shared" si="0"/>
        <v>#REF!</v>
      </c>
      <c r="AC33" s="103" t="e">
        <f t="shared" si="0"/>
        <v>#REF!</v>
      </c>
      <c r="AD33" s="103" t="e">
        <f t="shared" si="0"/>
        <v>#REF!</v>
      </c>
      <c r="AE33" s="103" t="e">
        <f t="shared" si="0"/>
        <v>#REF!</v>
      </c>
      <c r="AF33" s="103" t="e">
        <f t="shared" si="0"/>
        <v>#REF!</v>
      </c>
      <c r="AG33" s="103" t="e">
        <f t="shared" si="0"/>
        <v>#REF!</v>
      </c>
      <c r="AH33" s="103" t="e">
        <f t="shared" si="0"/>
        <v>#REF!</v>
      </c>
      <c r="AI33" s="104" t="e">
        <f t="shared" si="0"/>
        <v>#REF!</v>
      </c>
      <c r="AJ33" s="108" t="e">
        <f t="shared" si="0"/>
        <v>#REF!</v>
      </c>
      <c r="AK33" s="100" t="e">
        <f t="shared" si="1"/>
        <v>#REF!</v>
      </c>
      <c r="AL33" s="100" t="str">
        <f t="shared" si="10"/>
        <v/>
      </c>
      <c r="AM33" s="167"/>
      <c r="AN33" s="168"/>
      <c r="AO33" s="70"/>
      <c r="AP33" s="118"/>
      <c r="AQ33" s="123"/>
      <c r="AR33" s="131"/>
      <c r="AS33" s="132"/>
      <c r="AT33" s="137"/>
      <c r="AU33" s="144"/>
      <c r="AV33" s="119"/>
      <c r="AW33" s="141"/>
      <c r="AX33" s="146"/>
      <c r="AY33" s="147"/>
      <c r="AZ33" s="148"/>
      <c r="BA33" s="149"/>
      <c r="BB33" s="14"/>
      <c r="BC33" s="14"/>
      <c r="BD33" s="161" t="e">
        <f t="shared" si="2"/>
        <v>#REF!</v>
      </c>
      <c r="BE33" s="161" t="e">
        <f t="shared" si="3"/>
        <v>#REF!</v>
      </c>
      <c r="BF33" s="161" t="e">
        <f t="shared" si="4"/>
        <v>#REF!</v>
      </c>
      <c r="BG33" s="161" t="e">
        <f t="shared" si="5"/>
        <v>#REF!</v>
      </c>
      <c r="BH33" s="161" t="e">
        <f t="shared" si="6"/>
        <v>#REF!</v>
      </c>
      <c r="BI33" s="161" t="e">
        <f t="shared" si="7"/>
        <v>#REF!</v>
      </c>
      <c r="BJ33" s="161" t="e">
        <f t="shared" si="8"/>
        <v>#REF!</v>
      </c>
      <c r="BK33" s="162" t="e">
        <f t="shared" si="9"/>
        <v>#REF!</v>
      </c>
      <c r="BL33" s="162" t="e">
        <f t="shared" si="11"/>
        <v>#REF!</v>
      </c>
    </row>
    <row r="34" spans="2:64" ht="18.75" x14ac:dyDescent="0.2">
      <c r="B34" s="76" t="e">
        <f>#REF!</f>
        <v>#REF!</v>
      </c>
      <c r="C34" s="64" t="e">
        <f>#REF!</f>
        <v>#REF!</v>
      </c>
      <c r="D34" s="385" t="e">
        <f>#REF!</f>
        <v>#REF!</v>
      </c>
      <c r="E34" s="88" t="e">
        <f>#REF!</f>
        <v>#REF!</v>
      </c>
      <c r="F34" s="89" t="e">
        <f>#REF!</f>
        <v>#REF!</v>
      </c>
      <c r="G34" s="90" t="e">
        <f>#REF!</f>
        <v>#REF!</v>
      </c>
      <c r="H34" s="94" t="e">
        <f>#REF!</f>
        <v>#REF!</v>
      </c>
      <c r="I34" s="95" t="e">
        <f>#REF!</f>
        <v>#REF!</v>
      </c>
      <c r="J34" s="95" t="e">
        <f>#REF!</f>
        <v>#REF!</v>
      </c>
      <c r="K34" s="95" t="e">
        <f>#REF!</f>
        <v>#REF!</v>
      </c>
      <c r="L34" s="95" t="e">
        <f>#REF!</f>
        <v>#REF!</v>
      </c>
      <c r="M34" s="95" t="e">
        <f>#REF!</f>
        <v>#REF!</v>
      </c>
      <c r="N34" s="95" t="e">
        <f>#REF!</f>
        <v>#REF!</v>
      </c>
      <c r="O34" s="96" t="e">
        <f>#REF!</f>
        <v>#REF!</v>
      </c>
      <c r="P34" s="96" t="e">
        <f>#REF!</f>
        <v>#REF!</v>
      </c>
      <c r="Q34" s="95" t="e">
        <f>#REF!</f>
        <v>#REF!</v>
      </c>
      <c r="R34" s="100" t="e">
        <f>#REF!</f>
        <v>#REF!</v>
      </c>
      <c r="S34" s="94" t="e">
        <f>#REF!</f>
        <v>#REF!</v>
      </c>
      <c r="T34" s="95" t="e">
        <f>#REF!</f>
        <v>#REF!</v>
      </c>
      <c r="U34" s="95" t="e">
        <f>#REF!</f>
        <v>#REF!</v>
      </c>
      <c r="V34" s="95" t="e">
        <f>#REF!</f>
        <v>#REF!</v>
      </c>
      <c r="W34" s="95" t="e">
        <f>#REF!</f>
        <v>#REF!</v>
      </c>
      <c r="X34" s="95" t="e">
        <f>#REF!</f>
        <v>#REF!</v>
      </c>
      <c r="Y34" s="95" t="e">
        <f>#REF!</f>
        <v>#REF!</v>
      </c>
      <c r="Z34" s="96" t="e">
        <f>#REF!</f>
        <v>#REF!</v>
      </c>
      <c r="AA34" s="96" t="e">
        <f>#REF!</f>
        <v>#REF!</v>
      </c>
      <c r="AB34" s="102" t="e">
        <f t="shared" si="0"/>
        <v>#REF!</v>
      </c>
      <c r="AC34" s="103" t="e">
        <f t="shared" si="0"/>
        <v>#REF!</v>
      </c>
      <c r="AD34" s="103" t="e">
        <f t="shared" si="0"/>
        <v>#REF!</v>
      </c>
      <c r="AE34" s="103" t="e">
        <f t="shared" ref="AE34:AJ59" si="12">IF(BG34="","",IF(BG34&gt;$BI$2,$BI$2,BG34))</f>
        <v>#REF!</v>
      </c>
      <c r="AF34" s="103" t="e">
        <f t="shared" si="12"/>
        <v>#REF!</v>
      </c>
      <c r="AG34" s="103" t="e">
        <f t="shared" si="12"/>
        <v>#REF!</v>
      </c>
      <c r="AH34" s="103" t="e">
        <f t="shared" si="12"/>
        <v>#REF!</v>
      </c>
      <c r="AI34" s="104" t="e">
        <f t="shared" si="12"/>
        <v>#REF!</v>
      </c>
      <c r="AJ34" s="108" t="e">
        <f t="shared" si="12"/>
        <v>#REF!</v>
      </c>
      <c r="AK34" s="100" t="e">
        <f t="shared" si="1"/>
        <v>#REF!</v>
      </c>
      <c r="AL34" s="100" t="str">
        <f t="shared" si="10"/>
        <v/>
      </c>
      <c r="AM34" s="167"/>
      <c r="AN34" s="168"/>
      <c r="AO34" s="70"/>
      <c r="AP34" s="118"/>
      <c r="AQ34" s="123"/>
      <c r="AR34" s="131"/>
      <c r="AS34" s="132"/>
      <c r="AT34" s="137"/>
      <c r="AU34" s="144"/>
      <c r="AV34" s="119"/>
      <c r="AW34" s="141"/>
      <c r="AX34" s="146"/>
      <c r="AY34" s="147"/>
      <c r="AZ34" s="148"/>
      <c r="BA34" s="149"/>
      <c r="BB34" s="14"/>
      <c r="BC34" s="14"/>
      <c r="BD34" s="161" t="e">
        <f t="shared" si="2"/>
        <v>#REF!</v>
      </c>
      <c r="BE34" s="161" t="e">
        <f t="shared" si="3"/>
        <v>#REF!</v>
      </c>
      <c r="BF34" s="161" t="e">
        <f t="shared" si="4"/>
        <v>#REF!</v>
      </c>
      <c r="BG34" s="161" t="e">
        <f t="shared" si="5"/>
        <v>#REF!</v>
      </c>
      <c r="BH34" s="161" t="e">
        <f t="shared" si="6"/>
        <v>#REF!</v>
      </c>
      <c r="BI34" s="161" t="e">
        <f t="shared" si="7"/>
        <v>#REF!</v>
      </c>
      <c r="BJ34" s="161" t="e">
        <f t="shared" si="8"/>
        <v>#REF!</v>
      </c>
      <c r="BK34" s="162" t="e">
        <f t="shared" si="9"/>
        <v>#REF!</v>
      </c>
      <c r="BL34" s="162" t="e">
        <f t="shared" si="11"/>
        <v>#REF!</v>
      </c>
    </row>
    <row r="35" spans="2:64" ht="18.75" x14ac:dyDescent="0.2">
      <c r="B35" s="76" t="e">
        <f>#REF!</f>
        <v>#REF!</v>
      </c>
      <c r="C35" s="64" t="e">
        <f>#REF!</f>
        <v>#REF!</v>
      </c>
      <c r="D35" s="385" t="e">
        <f>#REF!</f>
        <v>#REF!</v>
      </c>
      <c r="E35" s="88" t="e">
        <f>#REF!</f>
        <v>#REF!</v>
      </c>
      <c r="F35" s="89" t="e">
        <f>#REF!</f>
        <v>#REF!</v>
      </c>
      <c r="G35" s="90" t="e">
        <f>#REF!</f>
        <v>#REF!</v>
      </c>
      <c r="H35" s="94" t="e">
        <f>#REF!</f>
        <v>#REF!</v>
      </c>
      <c r="I35" s="95" t="e">
        <f>#REF!</f>
        <v>#REF!</v>
      </c>
      <c r="J35" s="95" t="e">
        <f>#REF!</f>
        <v>#REF!</v>
      </c>
      <c r="K35" s="95" t="e">
        <f>#REF!</f>
        <v>#REF!</v>
      </c>
      <c r="L35" s="95" t="e">
        <f>#REF!</f>
        <v>#REF!</v>
      </c>
      <c r="M35" s="95" t="e">
        <f>#REF!</f>
        <v>#REF!</v>
      </c>
      <c r="N35" s="95" t="e">
        <f>#REF!</f>
        <v>#REF!</v>
      </c>
      <c r="O35" s="96" t="e">
        <f>#REF!</f>
        <v>#REF!</v>
      </c>
      <c r="P35" s="96" t="e">
        <f>#REF!</f>
        <v>#REF!</v>
      </c>
      <c r="Q35" s="95" t="e">
        <f>#REF!</f>
        <v>#REF!</v>
      </c>
      <c r="R35" s="100" t="e">
        <f>#REF!</f>
        <v>#REF!</v>
      </c>
      <c r="S35" s="94" t="e">
        <f>#REF!</f>
        <v>#REF!</v>
      </c>
      <c r="T35" s="95" t="e">
        <f>#REF!</f>
        <v>#REF!</v>
      </c>
      <c r="U35" s="95" t="e">
        <f>#REF!</f>
        <v>#REF!</v>
      </c>
      <c r="V35" s="95" t="e">
        <f>#REF!</f>
        <v>#REF!</v>
      </c>
      <c r="W35" s="95" t="e">
        <f>#REF!</f>
        <v>#REF!</v>
      </c>
      <c r="X35" s="95" t="e">
        <f>#REF!</f>
        <v>#REF!</v>
      </c>
      <c r="Y35" s="95" t="e">
        <f>#REF!</f>
        <v>#REF!</v>
      </c>
      <c r="Z35" s="96" t="e">
        <f>#REF!</f>
        <v>#REF!</v>
      </c>
      <c r="AA35" s="96" t="e">
        <f>#REF!</f>
        <v>#REF!</v>
      </c>
      <c r="AB35" s="102" t="e">
        <f t="shared" ref="AB35:AD59" si="13">IF(BD35="","",IF(BD35&gt;$BI$2,$BI$2,BD35))</f>
        <v>#REF!</v>
      </c>
      <c r="AC35" s="103" t="e">
        <f t="shared" si="13"/>
        <v>#REF!</v>
      </c>
      <c r="AD35" s="103" t="e">
        <f t="shared" si="13"/>
        <v>#REF!</v>
      </c>
      <c r="AE35" s="103" t="e">
        <f t="shared" si="12"/>
        <v>#REF!</v>
      </c>
      <c r="AF35" s="103" t="e">
        <f t="shared" si="12"/>
        <v>#REF!</v>
      </c>
      <c r="AG35" s="103" t="e">
        <f t="shared" si="12"/>
        <v>#REF!</v>
      </c>
      <c r="AH35" s="103" t="e">
        <f t="shared" si="12"/>
        <v>#REF!</v>
      </c>
      <c r="AI35" s="104" t="e">
        <f t="shared" si="12"/>
        <v>#REF!</v>
      </c>
      <c r="AJ35" s="108" t="e">
        <f t="shared" si="12"/>
        <v>#REF!</v>
      </c>
      <c r="AK35" s="100" t="e">
        <f t="shared" si="1"/>
        <v>#REF!</v>
      </c>
      <c r="AL35" s="100" t="str">
        <f t="shared" si="10"/>
        <v/>
      </c>
      <c r="AM35" s="167"/>
      <c r="AN35" s="168"/>
      <c r="AO35" s="70"/>
      <c r="AP35" s="118"/>
      <c r="AQ35" s="123"/>
      <c r="AR35" s="131"/>
      <c r="AS35" s="132"/>
      <c r="AT35" s="137"/>
      <c r="AU35" s="144"/>
      <c r="AV35" s="119"/>
      <c r="AW35" s="141"/>
      <c r="AX35" s="146"/>
      <c r="AY35" s="147"/>
      <c r="AZ35" s="148"/>
      <c r="BA35" s="149"/>
      <c r="BB35" s="14"/>
      <c r="BC35" s="14"/>
      <c r="BD35" s="161" t="e">
        <f t="shared" si="2"/>
        <v>#REF!</v>
      </c>
      <c r="BE35" s="161" t="e">
        <f t="shared" si="3"/>
        <v>#REF!</v>
      </c>
      <c r="BF35" s="161" t="e">
        <f t="shared" si="4"/>
        <v>#REF!</v>
      </c>
      <c r="BG35" s="161" t="e">
        <f t="shared" si="5"/>
        <v>#REF!</v>
      </c>
      <c r="BH35" s="161" t="e">
        <f t="shared" si="6"/>
        <v>#REF!</v>
      </c>
      <c r="BI35" s="161" t="e">
        <f t="shared" si="7"/>
        <v>#REF!</v>
      </c>
      <c r="BJ35" s="161" t="e">
        <f t="shared" si="8"/>
        <v>#REF!</v>
      </c>
      <c r="BK35" s="162" t="e">
        <f t="shared" si="9"/>
        <v>#REF!</v>
      </c>
      <c r="BL35" s="162" t="e">
        <f t="shared" si="11"/>
        <v>#REF!</v>
      </c>
    </row>
    <row r="36" spans="2:64" ht="18.75" x14ac:dyDescent="0.2">
      <c r="B36" s="76" t="e">
        <f>#REF!</f>
        <v>#REF!</v>
      </c>
      <c r="C36" s="64" t="e">
        <f>#REF!</f>
        <v>#REF!</v>
      </c>
      <c r="D36" s="385" t="e">
        <f>#REF!</f>
        <v>#REF!</v>
      </c>
      <c r="E36" s="88" t="e">
        <f>#REF!</f>
        <v>#REF!</v>
      </c>
      <c r="F36" s="89" t="e">
        <f>#REF!</f>
        <v>#REF!</v>
      </c>
      <c r="G36" s="90" t="e">
        <f>#REF!</f>
        <v>#REF!</v>
      </c>
      <c r="H36" s="94" t="e">
        <f>#REF!</f>
        <v>#REF!</v>
      </c>
      <c r="I36" s="95" t="e">
        <f>#REF!</f>
        <v>#REF!</v>
      </c>
      <c r="J36" s="95" t="e">
        <f>#REF!</f>
        <v>#REF!</v>
      </c>
      <c r="K36" s="95" t="e">
        <f>#REF!</f>
        <v>#REF!</v>
      </c>
      <c r="L36" s="95" t="e">
        <f>#REF!</f>
        <v>#REF!</v>
      </c>
      <c r="M36" s="95" t="e">
        <f>#REF!</f>
        <v>#REF!</v>
      </c>
      <c r="N36" s="95" t="e">
        <f>#REF!</f>
        <v>#REF!</v>
      </c>
      <c r="O36" s="96" t="e">
        <f>#REF!</f>
        <v>#REF!</v>
      </c>
      <c r="P36" s="96" t="e">
        <f>#REF!</f>
        <v>#REF!</v>
      </c>
      <c r="Q36" s="95" t="e">
        <f>#REF!</f>
        <v>#REF!</v>
      </c>
      <c r="R36" s="100" t="e">
        <f>#REF!</f>
        <v>#REF!</v>
      </c>
      <c r="S36" s="94" t="e">
        <f>#REF!</f>
        <v>#REF!</v>
      </c>
      <c r="T36" s="95" t="e">
        <f>#REF!</f>
        <v>#REF!</v>
      </c>
      <c r="U36" s="95" t="e">
        <f>#REF!</f>
        <v>#REF!</v>
      </c>
      <c r="V36" s="95" t="e">
        <f>#REF!</f>
        <v>#REF!</v>
      </c>
      <c r="W36" s="95" t="e">
        <f>#REF!</f>
        <v>#REF!</v>
      </c>
      <c r="X36" s="95" t="e">
        <f>#REF!</f>
        <v>#REF!</v>
      </c>
      <c r="Y36" s="95" t="e">
        <f>#REF!</f>
        <v>#REF!</v>
      </c>
      <c r="Z36" s="96" t="e">
        <f>#REF!</f>
        <v>#REF!</v>
      </c>
      <c r="AA36" s="96" t="e">
        <f>#REF!</f>
        <v>#REF!</v>
      </c>
      <c r="AB36" s="102" t="e">
        <f t="shared" si="13"/>
        <v>#REF!</v>
      </c>
      <c r="AC36" s="103" t="e">
        <f t="shared" si="13"/>
        <v>#REF!</v>
      </c>
      <c r="AD36" s="103" t="e">
        <f t="shared" si="13"/>
        <v>#REF!</v>
      </c>
      <c r="AE36" s="103" t="e">
        <f t="shared" si="12"/>
        <v>#REF!</v>
      </c>
      <c r="AF36" s="103" t="e">
        <f t="shared" si="12"/>
        <v>#REF!</v>
      </c>
      <c r="AG36" s="103" t="e">
        <f t="shared" si="12"/>
        <v>#REF!</v>
      </c>
      <c r="AH36" s="103" t="e">
        <f t="shared" si="12"/>
        <v>#REF!</v>
      </c>
      <c r="AI36" s="104" t="e">
        <f t="shared" si="12"/>
        <v>#REF!</v>
      </c>
      <c r="AJ36" s="108" t="e">
        <f t="shared" si="12"/>
        <v>#REF!</v>
      </c>
      <c r="AK36" s="100" t="e">
        <f t="shared" si="1"/>
        <v>#REF!</v>
      </c>
      <c r="AL36" s="100" t="str">
        <f t="shared" si="10"/>
        <v/>
      </c>
      <c r="AM36" s="167"/>
      <c r="AN36" s="168"/>
      <c r="AO36" s="70"/>
      <c r="AP36" s="118"/>
      <c r="AQ36" s="123"/>
      <c r="AR36" s="131"/>
      <c r="AS36" s="132"/>
      <c r="AT36" s="137"/>
      <c r="AU36" s="144"/>
      <c r="AV36" s="119"/>
      <c r="AW36" s="141"/>
      <c r="AX36" s="146"/>
      <c r="AY36" s="147"/>
      <c r="AZ36" s="148"/>
      <c r="BA36" s="149"/>
      <c r="BB36" s="14"/>
      <c r="BC36" s="14"/>
      <c r="BD36" s="161" t="e">
        <f t="shared" si="2"/>
        <v>#REF!</v>
      </c>
      <c r="BE36" s="161" t="e">
        <f t="shared" si="3"/>
        <v>#REF!</v>
      </c>
      <c r="BF36" s="161" t="e">
        <f t="shared" si="4"/>
        <v>#REF!</v>
      </c>
      <c r="BG36" s="161" t="e">
        <f t="shared" si="5"/>
        <v>#REF!</v>
      </c>
      <c r="BH36" s="161" t="e">
        <f t="shared" si="6"/>
        <v>#REF!</v>
      </c>
      <c r="BI36" s="161" t="e">
        <f t="shared" si="7"/>
        <v>#REF!</v>
      </c>
      <c r="BJ36" s="161" t="e">
        <f t="shared" si="8"/>
        <v>#REF!</v>
      </c>
      <c r="BK36" s="162" t="e">
        <f t="shared" si="9"/>
        <v>#REF!</v>
      </c>
      <c r="BL36" s="162" t="e">
        <f t="shared" si="11"/>
        <v>#REF!</v>
      </c>
    </row>
    <row r="37" spans="2:64" ht="18.75" x14ac:dyDescent="0.2">
      <c r="B37" s="76" t="e">
        <f>#REF!</f>
        <v>#REF!</v>
      </c>
      <c r="C37" s="64" t="e">
        <f>#REF!</f>
        <v>#REF!</v>
      </c>
      <c r="D37" s="385" t="e">
        <f>#REF!</f>
        <v>#REF!</v>
      </c>
      <c r="E37" s="88" t="e">
        <f>#REF!</f>
        <v>#REF!</v>
      </c>
      <c r="F37" s="89" t="e">
        <f>#REF!</f>
        <v>#REF!</v>
      </c>
      <c r="G37" s="90" t="e">
        <f>#REF!</f>
        <v>#REF!</v>
      </c>
      <c r="H37" s="94" t="e">
        <f>#REF!</f>
        <v>#REF!</v>
      </c>
      <c r="I37" s="95" t="e">
        <f>#REF!</f>
        <v>#REF!</v>
      </c>
      <c r="J37" s="95" t="e">
        <f>#REF!</f>
        <v>#REF!</v>
      </c>
      <c r="K37" s="95" t="e">
        <f>#REF!</f>
        <v>#REF!</v>
      </c>
      <c r="L37" s="95" t="e">
        <f>#REF!</f>
        <v>#REF!</v>
      </c>
      <c r="M37" s="95" t="e">
        <f>#REF!</f>
        <v>#REF!</v>
      </c>
      <c r="N37" s="95" t="e">
        <f>#REF!</f>
        <v>#REF!</v>
      </c>
      <c r="O37" s="96" t="e">
        <f>#REF!</f>
        <v>#REF!</v>
      </c>
      <c r="P37" s="96" t="e">
        <f>#REF!</f>
        <v>#REF!</v>
      </c>
      <c r="Q37" s="95" t="e">
        <f>#REF!</f>
        <v>#REF!</v>
      </c>
      <c r="R37" s="100" t="e">
        <f>#REF!</f>
        <v>#REF!</v>
      </c>
      <c r="S37" s="94" t="e">
        <f>#REF!</f>
        <v>#REF!</v>
      </c>
      <c r="T37" s="95" t="e">
        <f>#REF!</f>
        <v>#REF!</v>
      </c>
      <c r="U37" s="95" t="e">
        <f>#REF!</f>
        <v>#REF!</v>
      </c>
      <c r="V37" s="95" t="e">
        <f>#REF!</f>
        <v>#REF!</v>
      </c>
      <c r="W37" s="95" t="e">
        <f>#REF!</f>
        <v>#REF!</v>
      </c>
      <c r="X37" s="95" t="e">
        <f>#REF!</f>
        <v>#REF!</v>
      </c>
      <c r="Y37" s="95" t="e">
        <f>#REF!</f>
        <v>#REF!</v>
      </c>
      <c r="Z37" s="96" t="e">
        <f>#REF!</f>
        <v>#REF!</v>
      </c>
      <c r="AA37" s="96" t="e">
        <f>#REF!</f>
        <v>#REF!</v>
      </c>
      <c r="AB37" s="102" t="e">
        <f t="shared" si="13"/>
        <v>#REF!</v>
      </c>
      <c r="AC37" s="103" t="e">
        <f t="shared" si="13"/>
        <v>#REF!</v>
      </c>
      <c r="AD37" s="103" t="e">
        <f t="shared" si="13"/>
        <v>#REF!</v>
      </c>
      <c r="AE37" s="103" t="e">
        <f t="shared" si="12"/>
        <v>#REF!</v>
      </c>
      <c r="AF37" s="103" t="e">
        <f t="shared" si="12"/>
        <v>#REF!</v>
      </c>
      <c r="AG37" s="103" t="e">
        <f t="shared" si="12"/>
        <v>#REF!</v>
      </c>
      <c r="AH37" s="103" t="e">
        <f t="shared" si="12"/>
        <v>#REF!</v>
      </c>
      <c r="AI37" s="104" t="e">
        <f t="shared" si="12"/>
        <v>#REF!</v>
      </c>
      <c r="AJ37" s="108" t="e">
        <f t="shared" si="12"/>
        <v>#REF!</v>
      </c>
      <c r="AK37" s="100" t="e">
        <f t="shared" si="1"/>
        <v>#REF!</v>
      </c>
      <c r="AL37" s="100" t="str">
        <f t="shared" si="10"/>
        <v/>
      </c>
      <c r="AM37" s="167"/>
      <c r="AN37" s="168"/>
      <c r="AO37" s="70"/>
      <c r="AP37" s="118"/>
      <c r="AQ37" s="123"/>
      <c r="AR37" s="131"/>
      <c r="AS37" s="132"/>
      <c r="AT37" s="137"/>
      <c r="AU37" s="144"/>
      <c r="AV37" s="119"/>
      <c r="AW37" s="141"/>
      <c r="AX37" s="146"/>
      <c r="AY37" s="147"/>
      <c r="AZ37" s="148"/>
      <c r="BA37" s="149"/>
      <c r="BB37" s="14"/>
      <c r="BC37" s="14"/>
      <c r="BD37" s="161" t="e">
        <f t="shared" si="2"/>
        <v>#REF!</v>
      </c>
      <c r="BE37" s="161" t="e">
        <f t="shared" si="3"/>
        <v>#REF!</v>
      </c>
      <c r="BF37" s="161" t="e">
        <f t="shared" si="4"/>
        <v>#REF!</v>
      </c>
      <c r="BG37" s="161" t="e">
        <f t="shared" si="5"/>
        <v>#REF!</v>
      </c>
      <c r="BH37" s="161" t="e">
        <f t="shared" si="6"/>
        <v>#REF!</v>
      </c>
      <c r="BI37" s="161" t="e">
        <f t="shared" si="7"/>
        <v>#REF!</v>
      </c>
      <c r="BJ37" s="161" t="e">
        <f t="shared" si="8"/>
        <v>#REF!</v>
      </c>
      <c r="BK37" s="162" t="e">
        <f t="shared" si="9"/>
        <v>#REF!</v>
      </c>
      <c r="BL37" s="162" t="e">
        <f t="shared" si="11"/>
        <v>#REF!</v>
      </c>
    </row>
    <row r="38" spans="2:64" ht="18.75" x14ac:dyDescent="0.2">
      <c r="B38" s="77" t="e">
        <f>#REF!</f>
        <v>#REF!</v>
      </c>
      <c r="C38" s="78" t="e">
        <f>#REF!</f>
        <v>#REF!</v>
      </c>
      <c r="D38" s="386" t="e">
        <f>#REF!</f>
        <v>#REF!</v>
      </c>
      <c r="E38" s="88" t="e">
        <f>#REF!</f>
        <v>#REF!</v>
      </c>
      <c r="F38" s="89" t="e">
        <f>#REF!</f>
        <v>#REF!</v>
      </c>
      <c r="G38" s="90" t="e">
        <f>#REF!</f>
        <v>#REF!</v>
      </c>
      <c r="H38" s="94" t="e">
        <f>#REF!</f>
        <v>#REF!</v>
      </c>
      <c r="I38" s="95" t="e">
        <f>#REF!</f>
        <v>#REF!</v>
      </c>
      <c r="J38" s="95" t="e">
        <f>#REF!</f>
        <v>#REF!</v>
      </c>
      <c r="K38" s="95" t="e">
        <f>#REF!</f>
        <v>#REF!</v>
      </c>
      <c r="L38" s="95" t="e">
        <f>#REF!</f>
        <v>#REF!</v>
      </c>
      <c r="M38" s="95" t="e">
        <f>#REF!</f>
        <v>#REF!</v>
      </c>
      <c r="N38" s="95" t="e">
        <f>#REF!</f>
        <v>#REF!</v>
      </c>
      <c r="O38" s="96" t="e">
        <f>#REF!</f>
        <v>#REF!</v>
      </c>
      <c r="P38" s="96" t="e">
        <f>#REF!</f>
        <v>#REF!</v>
      </c>
      <c r="Q38" s="95" t="e">
        <f>#REF!</f>
        <v>#REF!</v>
      </c>
      <c r="R38" s="100" t="e">
        <f>#REF!</f>
        <v>#REF!</v>
      </c>
      <c r="S38" s="94" t="e">
        <f>#REF!</f>
        <v>#REF!</v>
      </c>
      <c r="T38" s="95" t="e">
        <f>#REF!</f>
        <v>#REF!</v>
      </c>
      <c r="U38" s="95" t="e">
        <f>#REF!</f>
        <v>#REF!</v>
      </c>
      <c r="V38" s="95" t="e">
        <f>#REF!</f>
        <v>#REF!</v>
      </c>
      <c r="W38" s="95" t="e">
        <f>#REF!</f>
        <v>#REF!</v>
      </c>
      <c r="X38" s="95" t="e">
        <f>#REF!</f>
        <v>#REF!</v>
      </c>
      <c r="Y38" s="95" t="e">
        <f>#REF!</f>
        <v>#REF!</v>
      </c>
      <c r="Z38" s="96" t="e">
        <f>#REF!</f>
        <v>#REF!</v>
      </c>
      <c r="AA38" s="96" t="e">
        <f>#REF!</f>
        <v>#REF!</v>
      </c>
      <c r="AB38" s="102" t="e">
        <f t="shared" si="13"/>
        <v>#REF!</v>
      </c>
      <c r="AC38" s="103" t="e">
        <f t="shared" si="13"/>
        <v>#REF!</v>
      </c>
      <c r="AD38" s="103" t="e">
        <f t="shared" si="13"/>
        <v>#REF!</v>
      </c>
      <c r="AE38" s="103" t="e">
        <f t="shared" si="12"/>
        <v>#REF!</v>
      </c>
      <c r="AF38" s="103" t="e">
        <f t="shared" si="12"/>
        <v>#REF!</v>
      </c>
      <c r="AG38" s="103" t="e">
        <f t="shared" si="12"/>
        <v>#REF!</v>
      </c>
      <c r="AH38" s="103" t="e">
        <f t="shared" si="12"/>
        <v>#REF!</v>
      </c>
      <c r="AI38" s="104" t="e">
        <f t="shared" si="12"/>
        <v>#REF!</v>
      </c>
      <c r="AJ38" s="108" t="e">
        <f t="shared" si="12"/>
        <v>#REF!</v>
      </c>
      <c r="AK38" s="100" t="e">
        <f t="shared" si="1"/>
        <v>#REF!</v>
      </c>
      <c r="AL38" s="100" t="str">
        <f t="shared" si="10"/>
        <v/>
      </c>
      <c r="AM38" s="167"/>
      <c r="AN38" s="168"/>
      <c r="AO38" s="70"/>
      <c r="AP38" s="118"/>
      <c r="AQ38" s="123"/>
      <c r="AR38" s="131"/>
      <c r="AS38" s="132"/>
      <c r="AT38" s="137"/>
      <c r="AU38" s="144"/>
      <c r="AV38" s="119"/>
      <c r="AW38" s="141"/>
      <c r="AX38" s="146"/>
      <c r="AY38" s="147"/>
      <c r="AZ38" s="148"/>
      <c r="BA38" s="149"/>
      <c r="BB38" s="14"/>
      <c r="BC38" s="14"/>
      <c r="BD38" s="161" t="e">
        <f t="shared" si="2"/>
        <v>#REF!</v>
      </c>
      <c r="BE38" s="161" t="e">
        <f t="shared" si="3"/>
        <v>#REF!</v>
      </c>
      <c r="BF38" s="161" t="e">
        <f t="shared" si="4"/>
        <v>#REF!</v>
      </c>
      <c r="BG38" s="161" t="e">
        <f t="shared" si="5"/>
        <v>#REF!</v>
      </c>
      <c r="BH38" s="161" t="e">
        <f t="shared" si="6"/>
        <v>#REF!</v>
      </c>
      <c r="BI38" s="161" t="e">
        <f t="shared" si="7"/>
        <v>#REF!</v>
      </c>
      <c r="BJ38" s="161" t="e">
        <f t="shared" si="8"/>
        <v>#REF!</v>
      </c>
      <c r="BK38" s="162" t="e">
        <f t="shared" si="9"/>
        <v>#REF!</v>
      </c>
      <c r="BL38" s="162" t="e">
        <f t="shared" si="11"/>
        <v>#REF!</v>
      </c>
    </row>
    <row r="39" spans="2:64" ht="18.75" x14ac:dyDescent="0.2">
      <c r="B39" s="80" t="e">
        <f>#REF!</f>
        <v>#REF!</v>
      </c>
      <c r="C39" s="81" t="e">
        <f>#REF!</f>
        <v>#REF!</v>
      </c>
      <c r="D39" s="387" t="e">
        <f>#REF!</f>
        <v>#REF!</v>
      </c>
      <c r="E39" s="91" t="e">
        <f>#REF!</f>
        <v>#REF!</v>
      </c>
      <c r="F39" s="92" t="e">
        <f>#REF!</f>
        <v>#REF!</v>
      </c>
      <c r="G39" s="93" t="e">
        <f>#REF!</f>
        <v>#REF!</v>
      </c>
      <c r="H39" s="97" t="e">
        <f>#REF!</f>
        <v>#REF!</v>
      </c>
      <c r="I39" s="98" t="e">
        <f>#REF!</f>
        <v>#REF!</v>
      </c>
      <c r="J39" s="98" t="e">
        <f>#REF!</f>
        <v>#REF!</v>
      </c>
      <c r="K39" s="98" t="e">
        <f>#REF!</f>
        <v>#REF!</v>
      </c>
      <c r="L39" s="98" t="e">
        <f>#REF!</f>
        <v>#REF!</v>
      </c>
      <c r="M39" s="98" t="e">
        <f>#REF!</f>
        <v>#REF!</v>
      </c>
      <c r="N39" s="98" t="e">
        <f>#REF!</f>
        <v>#REF!</v>
      </c>
      <c r="O39" s="99" t="e">
        <f>#REF!</f>
        <v>#REF!</v>
      </c>
      <c r="P39" s="99" t="e">
        <f>#REF!</f>
        <v>#REF!</v>
      </c>
      <c r="Q39" s="98" t="e">
        <f>#REF!</f>
        <v>#REF!</v>
      </c>
      <c r="R39" s="101" t="e">
        <f>#REF!</f>
        <v>#REF!</v>
      </c>
      <c r="S39" s="97" t="e">
        <f>#REF!</f>
        <v>#REF!</v>
      </c>
      <c r="T39" s="98" t="e">
        <f>#REF!</f>
        <v>#REF!</v>
      </c>
      <c r="U39" s="98" t="e">
        <f>#REF!</f>
        <v>#REF!</v>
      </c>
      <c r="V39" s="98" t="e">
        <f>#REF!</f>
        <v>#REF!</v>
      </c>
      <c r="W39" s="98" t="e">
        <f>#REF!</f>
        <v>#REF!</v>
      </c>
      <c r="X39" s="98" t="e">
        <f>#REF!</f>
        <v>#REF!</v>
      </c>
      <c r="Y39" s="98" t="e">
        <f>#REF!</f>
        <v>#REF!</v>
      </c>
      <c r="Z39" s="99" t="e">
        <f>#REF!</f>
        <v>#REF!</v>
      </c>
      <c r="AA39" s="99" t="e">
        <f>#REF!</f>
        <v>#REF!</v>
      </c>
      <c r="AB39" s="105" t="e">
        <f t="shared" si="13"/>
        <v>#REF!</v>
      </c>
      <c r="AC39" s="106" t="e">
        <f t="shared" si="13"/>
        <v>#REF!</v>
      </c>
      <c r="AD39" s="106" t="e">
        <f t="shared" si="13"/>
        <v>#REF!</v>
      </c>
      <c r="AE39" s="106" t="e">
        <f t="shared" si="12"/>
        <v>#REF!</v>
      </c>
      <c r="AF39" s="106" t="e">
        <f t="shared" si="12"/>
        <v>#REF!</v>
      </c>
      <c r="AG39" s="106" t="e">
        <f t="shared" si="12"/>
        <v>#REF!</v>
      </c>
      <c r="AH39" s="106" t="e">
        <f t="shared" si="12"/>
        <v>#REF!</v>
      </c>
      <c r="AI39" s="107" t="e">
        <f t="shared" si="12"/>
        <v>#REF!</v>
      </c>
      <c r="AJ39" s="109" t="e">
        <f t="shared" si="12"/>
        <v>#REF!</v>
      </c>
      <c r="AK39" s="101" t="e">
        <f t="shared" si="1"/>
        <v>#REF!</v>
      </c>
      <c r="AL39" s="101" t="str">
        <f t="shared" si="10"/>
        <v/>
      </c>
      <c r="AM39" s="169"/>
      <c r="AN39" s="170"/>
      <c r="AO39" s="71"/>
      <c r="AP39" s="120"/>
      <c r="AQ39" s="124"/>
      <c r="AR39" s="133"/>
      <c r="AS39" s="134"/>
      <c r="AT39" s="138"/>
      <c r="AU39" s="145"/>
      <c r="AV39" s="121"/>
      <c r="AW39" s="142"/>
      <c r="AX39" s="150"/>
      <c r="AY39" s="151"/>
      <c r="AZ39" s="152"/>
      <c r="BA39" s="153"/>
      <c r="BB39" s="14"/>
      <c r="BC39" s="14"/>
      <c r="BD39" s="163" t="e">
        <f t="shared" si="2"/>
        <v>#REF!</v>
      </c>
      <c r="BE39" s="163" t="e">
        <f t="shared" si="3"/>
        <v>#REF!</v>
      </c>
      <c r="BF39" s="163" t="e">
        <f t="shared" si="4"/>
        <v>#REF!</v>
      </c>
      <c r="BG39" s="163" t="e">
        <f t="shared" si="5"/>
        <v>#REF!</v>
      </c>
      <c r="BH39" s="163" t="e">
        <f t="shared" si="6"/>
        <v>#REF!</v>
      </c>
      <c r="BI39" s="163" t="e">
        <f t="shared" si="7"/>
        <v>#REF!</v>
      </c>
      <c r="BJ39" s="163" t="e">
        <f t="shared" si="8"/>
        <v>#REF!</v>
      </c>
      <c r="BK39" s="164" t="e">
        <f t="shared" si="9"/>
        <v>#REF!</v>
      </c>
      <c r="BL39" s="164" t="e">
        <f t="shared" si="11"/>
        <v>#REF!</v>
      </c>
    </row>
    <row r="40" spans="2:64" ht="18.75" x14ac:dyDescent="0.2">
      <c r="B40" s="84" t="e">
        <f>#REF!</f>
        <v>#REF!</v>
      </c>
      <c r="C40" s="65" t="e">
        <f>#REF!</f>
        <v>#REF!</v>
      </c>
      <c r="D40" s="388" t="e">
        <f>#REF!</f>
        <v>#REF!</v>
      </c>
      <c r="E40" s="91" t="e">
        <f>#REF!</f>
        <v>#REF!</v>
      </c>
      <c r="F40" s="92" t="e">
        <f>#REF!</f>
        <v>#REF!</v>
      </c>
      <c r="G40" s="93" t="e">
        <f>#REF!</f>
        <v>#REF!</v>
      </c>
      <c r="H40" s="97" t="e">
        <f>#REF!</f>
        <v>#REF!</v>
      </c>
      <c r="I40" s="98" t="e">
        <f>#REF!</f>
        <v>#REF!</v>
      </c>
      <c r="J40" s="98" t="e">
        <f>#REF!</f>
        <v>#REF!</v>
      </c>
      <c r="K40" s="98" t="e">
        <f>#REF!</f>
        <v>#REF!</v>
      </c>
      <c r="L40" s="98" t="e">
        <f>#REF!</f>
        <v>#REF!</v>
      </c>
      <c r="M40" s="98" t="e">
        <f>#REF!</f>
        <v>#REF!</v>
      </c>
      <c r="N40" s="98" t="e">
        <f>#REF!</f>
        <v>#REF!</v>
      </c>
      <c r="O40" s="99" t="e">
        <f>#REF!</f>
        <v>#REF!</v>
      </c>
      <c r="P40" s="99" t="e">
        <f>#REF!</f>
        <v>#REF!</v>
      </c>
      <c r="Q40" s="98" t="e">
        <f>#REF!</f>
        <v>#REF!</v>
      </c>
      <c r="R40" s="101" t="e">
        <f>#REF!</f>
        <v>#REF!</v>
      </c>
      <c r="S40" s="97" t="e">
        <f>#REF!</f>
        <v>#REF!</v>
      </c>
      <c r="T40" s="98" t="e">
        <f>#REF!</f>
        <v>#REF!</v>
      </c>
      <c r="U40" s="98" t="e">
        <f>#REF!</f>
        <v>#REF!</v>
      </c>
      <c r="V40" s="98" t="e">
        <f>#REF!</f>
        <v>#REF!</v>
      </c>
      <c r="W40" s="98" t="e">
        <f>#REF!</f>
        <v>#REF!</v>
      </c>
      <c r="X40" s="98" t="e">
        <f>#REF!</f>
        <v>#REF!</v>
      </c>
      <c r="Y40" s="98" t="e">
        <f>#REF!</f>
        <v>#REF!</v>
      </c>
      <c r="Z40" s="99" t="e">
        <f>#REF!</f>
        <v>#REF!</v>
      </c>
      <c r="AA40" s="99" t="e">
        <f>#REF!</f>
        <v>#REF!</v>
      </c>
      <c r="AB40" s="105" t="e">
        <f t="shared" si="13"/>
        <v>#REF!</v>
      </c>
      <c r="AC40" s="106" t="e">
        <f t="shared" si="13"/>
        <v>#REF!</v>
      </c>
      <c r="AD40" s="106" t="e">
        <f t="shared" si="13"/>
        <v>#REF!</v>
      </c>
      <c r="AE40" s="106" t="e">
        <f t="shared" si="12"/>
        <v>#REF!</v>
      </c>
      <c r="AF40" s="106" t="e">
        <f t="shared" si="12"/>
        <v>#REF!</v>
      </c>
      <c r="AG40" s="106" t="e">
        <f t="shared" si="12"/>
        <v>#REF!</v>
      </c>
      <c r="AH40" s="106" t="e">
        <f t="shared" si="12"/>
        <v>#REF!</v>
      </c>
      <c r="AI40" s="107" t="e">
        <f t="shared" si="12"/>
        <v>#REF!</v>
      </c>
      <c r="AJ40" s="109" t="e">
        <f t="shared" si="12"/>
        <v>#REF!</v>
      </c>
      <c r="AK40" s="101" t="e">
        <f t="shared" si="1"/>
        <v>#REF!</v>
      </c>
      <c r="AL40" s="101" t="str">
        <f t="shared" si="10"/>
        <v/>
      </c>
      <c r="AM40" s="169"/>
      <c r="AN40" s="170"/>
      <c r="AO40" s="71"/>
      <c r="AP40" s="120"/>
      <c r="AQ40" s="124"/>
      <c r="AR40" s="133"/>
      <c r="AS40" s="134"/>
      <c r="AT40" s="138"/>
      <c r="AU40" s="145"/>
      <c r="AV40" s="121"/>
      <c r="AW40" s="142"/>
      <c r="AX40" s="150"/>
      <c r="AY40" s="151"/>
      <c r="AZ40" s="152"/>
      <c r="BA40" s="153"/>
      <c r="BB40" s="14"/>
      <c r="BC40" s="14"/>
      <c r="BD40" s="163" t="e">
        <f t="shared" si="2"/>
        <v>#REF!</v>
      </c>
      <c r="BE40" s="163" t="e">
        <f t="shared" si="3"/>
        <v>#REF!</v>
      </c>
      <c r="BF40" s="163" t="e">
        <f t="shared" si="4"/>
        <v>#REF!</v>
      </c>
      <c r="BG40" s="163" t="e">
        <f t="shared" si="5"/>
        <v>#REF!</v>
      </c>
      <c r="BH40" s="163" t="e">
        <f t="shared" si="6"/>
        <v>#REF!</v>
      </c>
      <c r="BI40" s="163" t="e">
        <f t="shared" si="7"/>
        <v>#REF!</v>
      </c>
      <c r="BJ40" s="163" t="e">
        <f t="shared" si="8"/>
        <v>#REF!</v>
      </c>
      <c r="BK40" s="164" t="e">
        <f t="shared" si="9"/>
        <v>#REF!</v>
      </c>
      <c r="BL40" s="164" t="e">
        <f t="shared" si="11"/>
        <v>#REF!</v>
      </c>
    </row>
    <row r="41" spans="2:64" ht="18.75" x14ac:dyDescent="0.2">
      <c r="B41" s="84" t="e">
        <f>#REF!</f>
        <v>#REF!</v>
      </c>
      <c r="C41" s="65" t="e">
        <f>#REF!</f>
        <v>#REF!</v>
      </c>
      <c r="D41" s="388" t="e">
        <f>#REF!</f>
        <v>#REF!</v>
      </c>
      <c r="E41" s="91" t="e">
        <f>#REF!</f>
        <v>#REF!</v>
      </c>
      <c r="F41" s="92" t="e">
        <f>#REF!</f>
        <v>#REF!</v>
      </c>
      <c r="G41" s="93" t="e">
        <f>#REF!</f>
        <v>#REF!</v>
      </c>
      <c r="H41" s="97" t="e">
        <f>#REF!</f>
        <v>#REF!</v>
      </c>
      <c r="I41" s="98" t="e">
        <f>#REF!</f>
        <v>#REF!</v>
      </c>
      <c r="J41" s="98" t="e">
        <f>#REF!</f>
        <v>#REF!</v>
      </c>
      <c r="K41" s="98" t="e">
        <f>#REF!</f>
        <v>#REF!</v>
      </c>
      <c r="L41" s="98" t="e">
        <f>#REF!</f>
        <v>#REF!</v>
      </c>
      <c r="M41" s="98" t="e">
        <f>#REF!</f>
        <v>#REF!</v>
      </c>
      <c r="N41" s="98" t="e">
        <f>#REF!</f>
        <v>#REF!</v>
      </c>
      <c r="O41" s="99" t="e">
        <f>#REF!</f>
        <v>#REF!</v>
      </c>
      <c r="P41" s="99" t="e">
        <f>#REF!</f>
        <v>#REF!</v>
      </c>
      <c r="Q41" s="98" t="e">
        <f>#REF!</f>
        <v>#REF!</v>
      </c>
      <c r="R41" s="101" t="e">
        <f>#REF!</f>
        <v>#REF!</v>
      </c>
      <c r="S41" s="97" t="e">
        <f>#REF!</f>
        <v>#REF!</v>
      </c>
      <c r="T41" s="98" t="e">
        <f>#REF!</f>
        <v>#REF!</v>
      </c>
      <c r="U41" s="98" t="e">
        <f>#REF!</f>
        <v>#REF!</v>
      </c>
      <c r="V41" s="98" t="e">
        <f>#REF!</f>
        <v>#REF!</v>
      </c>
      <c r="W41" s="98" t="e">
        <f>#REF!</f>
        <v>#REF!</v>
      </c>
      <c r="X41" s="98" t="e">
        <f>#REF!</f>
        <v>#REF!</v>
      </c>
      <c r="Y41" s="98" t="e">
        <f>#REF!</f>
        <v>#REF!</v>
      </c>
      <c r="Z41" s="99" t="e">
        <f>#REF!</f>
        <v>#REF!</v>
      </c>
      <c r="AA41" s="99" t="e">
        <f>#REF!</f>
        <v>#REF!</v>
      </c>
      <c r="AB41" s="105" t="e">
        <f t="shared" si="13"/>
        <v>#REF!</v>
      </c>
      <c r="AC41" s="106" t="e">
        <f t="shared" si="13"/>
        <v>#REF!</v>
      </c>
      <c r="AD41" s="106" t="e">
        <f t="shared" si="13"/>
        <v>#REF!</v>
      </c>
      <c r="AE41" s="106" t="e">
        <f t="shared" si="12"/>
        <v>#REF!</v>
      </c>
      <c r="AF41" s="106" t="e">
        <f t="shared" si="12"/>
        <v>#REF!</v>
      </c>
      <c r="AG41" s="106" t="e">
        <f t="shared" si="12"/>
        <v>#REF!</v>
      </c>
      <c r="AH41" s="106" t="e">
        <f t="shared" si="12"/>
        <v>#REF!</v>
      </c>
      <c r="AI41" s="107" t="e">
        <f t="shared" si="12"/>
        <v>#REF!</v>
      </c>
      <c r="AJ41" s="109" t="e">
        <f t="shared" si="12"/>
        <v>#REF!</v>
      </c>
      <c r="AK41" s="101" t="e">
        <f t="shared" si="1"/>
        <v>#REF!</v>
      </c>
      <c r="AL41" s="101" t="str">
        <f t="shared" si="10"/>
        <v/>
      </c>
      <c r="AM41" s="169"/>
      <c r="AN41" s="170"/>
      <c r="AO41" s="71"/>
      <c r="AP41" s="120"/>
      <c r="AQ41" s="124"/>
      <c r="AR41" s="133"/>
      <c r="AS41" s="134"/>
      <c r="AT41" s="138"/>
      <c r="AU41" s="145"/>
      <c r="AV41" s="121"/>
      <c r="AW41" s="142"/>
      <c r="AX41" s="150"/>
      <c r="AY41" s="151"/>
      <c r="AZ41" s="152"/>
      <c r="BA41" s="153"/>
      <c r="BB41" s="14"/>
      <c r="BC41" s="14"/>
      <c r="BD41" s="163" t="e">
        <f t="shared" si="2"/>
        <v>#REF!</v>
      </c>
      <c r="BE41" s="163" t="e">
        <f t="shared" si="3"/>
        <v>#REF!</v>
      </c>
      <c r="BF41" s="163" t="e">
        <f t="shared" si="4"/>
        <v>#REF!</v>
      </c>
      <c r="BG41" s="163" t="e">
        <f t="shared" si="5"/>
        <v>#REF!</v>
      </c>
      <c r="BH41" s="163" t="e">
        <f t="shared" si="6"/>
        <v>#REF!</v>
      </c>
      <c r="BI41" s="163" t="e">
        <f t="shared" si="7"/>
        <v>#REF!</v>
      </c>
      <c r="BJ41" s="163" t="e">
        <f t="shared" si="8"/>
        <v>#REF!</v>
      </c>
      <c r="BK41" s="164" t="e">
        <f t="shared" si="9"/>
        <v>#REF!</v>
      </c>
      <c r="BL41" s="164" t="e">
        <f t="shared" si="11"/>
        <v>#REF!</v>
      </c>
    </row>
    <row r="42" spans="2:64" ht="18.75" x14ac:dyDescent="0.2">
      <c r="B42" s="84" t="e">
        <f>#REF!</f>
        <v>#REF!</v>
      </c>
      <c r="C42" s="65" t="e">
        <f>#REF!</f>
        <v>#REF!</v>
      </c>
      <c r="D42" s="388" t="e">
        <f>#REF!</f>
        <v>#REF!</v>
      </c>
      <c r="E42" s="91" t="e">
        <f>#REF!</f>
        <v>#REF!</v>
      </c>
      <c r="F42" s="92" t="e">
        <f>#REF!</f>
        <v>#REF!</v>
      </c>
      <c r="G42" s="93" t="e">
        <f>#REF!</f>
        <v>#REF!</v>
      </c>
      <c r="H42" s="97" t="e">
        <f>#REF!</f>
        <v>#REF!</v>
      </c>
      <c r="I42" s="98" t="e">
        <f>#REF!</f>
        <v>#REF!</v>
      </c>
      <c r="J42" s="98" t="e">
        <f>#REF!</f>
        <v>#REF!</v>
      </c>
      <c r="K42" s="98" t="e">
        <f>#REF!</f>
        <v>#REF!</v>
      </c>
      <c r="L42" s="98" t="e">
        <f>#REF!</f>
        <v>#REF!</v>
      </c>
      <c r="M42" s="98" t="e">
        <f>#REF!</f>
        <v>#REF!</v>
      </c>
      <c r="N42" s="98" t="e">
        <f>#REF!</f>
        <v>#REF!</v>
      </c>
      <c r="O42" s="99" t="e">
        <f>#REF!</f>
        <v>#REF!</v>
      </c>
      <c r="P42" s="99" t="e">
        <f>#REF!</f>
        <v>#REF!</v>
      </c>
      <c r="Q42" s="98" t="e">
        <f>#REF!</f>
        <v>#REF!</v>
      </c>
      <c r="R42" s="101" t="e">
        <f>#REF!</f>
        <v>#REF!</v>
      </c>
      <c r="S42" s="97" t="e">
        <f>#REF!</f>
        <v>#REF!</v>
      </c>
      <c r="T42" s="98" t="e">
        <f>#REF!</f>
        <v>#REF!</v>
      </c>
      <c r="U42" s="98" t="e">
        <f>#REF!</f>
        <v>#REF!</v>
      </c>
      <c r="V42" s="98" t="e">
        <f>#REF!</f>
        <v>#REF!</v>
      </c>
      <c r="W42" s="98" t="e">
        <f>#REF!</f>
        <v>#REF!</v>
      </c>
      <c r="X42" s="98" t="e">
        <f>#REF!</f>
        <v>#REF!</v>
      </c>
      <c r="Y42" s="98" t="e">
        <f>#REF!</f>
        <v>#REF!</v>
      </c>
      <c r="Z42" s="99" t="e">
        <f>#REF!</f>
        <v>#REF!</v>
      </c>
      <c r="AA42" s="99" t="e">
        <f>#REF!</f>
        <v>#REF!</v>
      </c>
      <c r="AB42" s="105" t="e">
        <f t="shared" si="13"/>
        <v>#REF!</v>
      </c>
      <c r="AC42" s="106" t="e">
        <f t="shared" si="13"/>
        <v>#REF!</v>
      </c>
      <c r="AD42" s="106" t="e">
        <f t="shared" si="13"/>
        <v>#REF!</v>
      </c>
      <c r="AE42" s="106" t="e">
        <f t="shared" si="12"/>
        <v>#REF!</v>
      </c>
      <c r="AF42" s="106" t="e">
        <f t="shared" si="12"/>
        <v>#REF!</v>
      </c>
      <c r="AG42" s="106" t="e">
        <f t="shared" si="12"/>
        <v>#REF!</v>
      </c>
      <c r="AH42" s="106" t="e">
        <f t="shared" si="12"/>
        <v>#REF!</v>
      </c>
      <c r="AI42" s="107" t="e">
        <f t="shared" si="12"/>
        <v>#REF!</v>
      </c>
      <c r="AJ42" s="109" t="e">
        <f t="shared" si="12"/>
        <v>#REF!</v>
      </c>
      <c r="AK42" s="101" t="e">
        <f t="shared" si="1"/>
        <v>#REF!</v>
      </c>
      <c r="AL42" s="101" t="str">
        <f t="shared" si="10"/>
        <v/>
      </c>
      <c r="AM42" s="169"/>
      <c r="AN42" s="170"/>
      <c r="AO42" s="71"/>
      <c r="AP42" s="120"/>
      <c r="AQ42" s="124"/>
      <c r="AR42" s="133"/>
      <c r="AS42" s="134"/>
      <c r="AT42" s="138"/>
      <c r="AU42" s="145"/>
      <c r="AV42" s="121"/>
      <c r="AW42" s="142"/>
      <c r="AX42" s="150"/>
      <c r="AY42" s="151"/>
      <c r="AZ42" s="152"/>
      <c r="BA42" s="153"/>
      <c r="BB42" s="14"/>
      <c r="BC42" s="14"/>
      <c r="BD42" s="163" t="e">
        <f t="shared" si="2"/>
        <v>#REF!</v>
      </c>
      <c r="BE42" s="163" t="e">
        <f t="shared" si="3"/>
        <v>#REF!</v>
      </c>
      <c r="BF42" s="163" t="e">
        <f t="shared" si="4"/>
        <v>#REF!</v>
      </c>
      <c r="BG42" s="163" t="e">
        <f t="shared" si="5"/>
        <v>#REF!</v>
      </c>
      <c r="BH42" s="163" t="e">
        <f t="shared" si="6"/>
        <v>#REF!</v>
      </c>
      <c r="BI42" s="163" t="e">
        <f t="shared" si="7"/>
        <v>#REF!</v>
      </c>
      <c r="BJ42" s="163" t="e">
        <f t="shared" si="8"/>
        <v>#REF!</v>
      </c>
      <c r="BK42" s="164" t="e">
        <f t="shared" si="9"/>
        <v>#REF!</v>
      </c>
      <c r="BL42" s="164" t="e">
        <f t="shared" si="11"/>
        <v>#REF!</v>
      </c>
    </row>
    <row r="43" spans="2:64" ht="18.75" x14ac:dyDescent="0.2">
      <c r="B43" s="84" t="e">
        <f>#REF!</f>
        <v>#REF!</v>
      </c>
      <c r="C43" s="65" t="e">
        <f>#REF!</f>
        <v>#REF!</v>
      </c>
      <c r="D43" s="388" t="e">
        <f>#REF!</f>
        <v>#REF!</v>
      </c>
      <c r="E43" s="91" t="e">
        <f>#REF!</f>
        <v>#REF!</v>
      </c>
      <c r="F43" s="92" t="e">
        <f>#REF!</f>
        <v>#REF!</v>
      </c>
      <c r="G43" s="93" t="e">
        <f>#REF!</f>
        <v>#REF!</v>
      </c>
      <c r="H43" s="97" t="e">
        <f>#REF!</f>
        <v>#REF!</v>
      </c>
      <c r="I43" s="98" t="e">
        <f>#REF!</f>
        <v>#REF!</v>
      </c>
      <c r="J43" s="98" t="e">
        <f>#REF!</f>
        <v>#REF!</v>
      </c>
      <c r="K43" s="98" t="e">
        <f>#REF!</f>
        <v>#REF!</v>
      </c>
      <c r="L43" s="98" t="e">
        <f>#REF!</f>
        <v>#REF!</v>
      </c>
      <c r="M43" s="98" t="e">
        <f>#REF!</f>
        <v>#REF!</v>
      </c>
      <c r="N43" s="98" t="e">
        <f>#REF!</f>
        <v>#REF!</v>
      </c>
      <c r="O43" s="99" t="e">
        <f>#REF!</f>
        <v>#REF!</v>
      </c>
      <c r="P43" s="99" t="e">
        <f>#REF!</f>
        <v>#REF!</v>
      </c>
      <c r="Q43" s="98" t="e">
        <f>#REF!</f>
        <v>#REF!</v>
      </c>
      <c r="R43" s="101" t="e">
        <f>#REF!</f>
        <v>#REF!</v>
      </c>
      <c r="S43" s="97" t="e">
        <f>#REF!</f>
        <v>#REF!</v>
      </c>
      <c r="T43" s="98" t="e">
        <f>#REF!</f>
        <v>#REF!</v>
      </c>
      <c r="U43" s="98" t="e">
        <f>#REF!</f>
        <v>#REF!</v>
      </c>
      <c r="V43" s="98" t="e">
        <f>#REF!</f>
        <v>#REF!</v>
      </c>
      <c r="W43" s="98" t="e">
        <f>#REF!</f>
        <v>#REF!</v>
      </c>
      <c r="X43" s="98" t="e">
        <f>#REF!</f>
        <v>#REF!</v>
      </c>
      <c r="Y43" s="98" t="e">
        <f>#REF!</f>
        <v>#REF!</v>
      </c>
      <c r="Z43" s="99" t="e">
        <f>#REF!</f>
        <v>#REF!</v>
      </c>
      <c r="AA43" s="99" t="e">
        <f>#REF!</f>
        <v>#REF!</v>
      </c>
      <c r="AB43" s="105" t="e">
        <f t="shared" si="13"/>
        <v>#REF!</v>
      </c>
      <c r="AC43" s="106" t="e">
        <f t="shared" si="13"/>
        <v>#REF!</v>
      </c>
      <c r="AD43" s="106" t="e">
        <f t="shared" si="13"/>
        <v>#REF!</v>
      </c>
      <c r="AE43" s="106" t="e">
        <f t="shared" si="12"/>
        <v>#REF!</v>
      </c>
      <c r="AF43" s="106" t="e">
        <f t="shared" si="12"/>
        <v>#REF!</v>
      </c>
      <c r="AG43" s="106" t="e">
        <f t="shared" si="12"/>
        <v>#REF!</v>
      </c>
      <c r="AH43" s="106" t="e">
        <f t="shared" si="12"/>
        <v>#REF!</v>
      </c>
      <c r="AI43" s="107" t="e">
        <f t="shared" si="12"/>
        <v>#REF!</v>
      </c>
      <c r="AJ43" s="109" t="e">
        <f t="shared" si="12"/>
        <v>#REF!</v>
      </c>
      <c r="AK43" s="101" t="e">
        <f t="shared" si="1"/>
        <v>#REF!</v>
      </c>
      <c r="AL43" s="101" t="str">
        <f t="shared" si="10"/>
        <v/>
      </c>
      <c r="AM43" s="169"/>
      <c r="AN43" s="170"/>
      <c r="AO43" s="71"/>
      <c r="AP43" s="120"/>
      <c r="AQ43" s="124"/>
      <c r="AR43" s="133"/>
      <c r="AS43" s="134"/>
      <c r="AT43" s="138"/>
      <c r="AU43" s="145"/>
      <c r="AV43" s="121"/>
      <c r="AW43" s="142"/>
      <c r="AX43" s="150"/>
      <c r="AY43" s="151"/>
      <c r="AZ43" s="152"/>
      <c r="BA43" s="153"/>
      <c r="BB43" s="14"/>
      <c r="BC43" s="14"/>
      <c r="BD43" s="163" t="e">
        <f t="shared" si="2"/>
        <v>#REF!</v>
      </c>
      <c r="BE43" s="163" t="e">
        <f t="shared" si="3"/>
        <v>#REF!</v>
      </c>
      <c r="BF43" s="163" t="e">
        <f t="shared" si="4"/>
        <v>#REF!</v>
      </c>
      <c r="BG43" s="163" t="e">
        <f t="shared" si="5"/>
        <v>#REF!</v>
      </c>
      <c r="BH43" s="163" t="e">
        <f t="shared" si="6"/>
        <v>#REF!</v>
      </c>
      <c r="BI43" s="163" t="e">
        <f t="shared" si="7"/>
        <v>#REF!</v>
      </c>
      <c r="BJ43" s="163" t="e">
        <f t="shared" si="8"/>
        <v>#REF!</v>
      </c>
      <c r="BK43" s="164" t="e">
        <f t="shared" si="9"/>
        <v>#REF!</v>
      </c>
      <c r="BL43" s="164" t="e">
        <f t="shared" si="11"/>
        <v>#REF!</v>
      </c>
    </row>
    <row r="44" spans="2:64" ht="18.75" x14ac:dyDescent="0.2">
      <c r="B44" s="84" t="e">
        <f>#REF!</f>
        <v>#REF!</v>
      </c>
      <c r="C44" s="65" t="e">
        <f>#REF!</f>
        <v>#REF!</v>
      </c>
      <c r="D44" s="388" t="e">
        <f>#REF!</f>
        <v>#REF!</v>
      </c>
      <c r="E44" s="91" t="e">
        <f>#REF!</f>
        <v>#REF!</v>
      </c>
      <c r="F44" s="92" t="e">
        <f>#REF!</f>
        <v>#REF!</v>
      </c>
      <c r="G44" s="93" t="e">
        <f>#REF!</f>
        <v>#REF!</v>
      </c>
      <c r="H44" s="97" t="e">
        <f>#REF!</f>
        <v>#REF!</v>
      </c>
      <c r="I44" s="98" t="e">
        <f>#REF!</f>
        <v>#REF!</v>
      </c>
      <c r="J44" s="98" t="e">
        <f>#REF!</f>
        <v>#REF!</v>
      </c>
      <c r="K44" s="98" t="e">
        <f>#REF!</f>
        <v>#REF!</v>
      </c>
      <c r="L44" s="98" t="e">
        <f>#REF!</f>
        <v>#REF!</v>
      </c>
      <c r="M44" s="98" t="e">
        <f>#REF!</f>
        <v>#REF!</v>
      </c>
      <c r="N44" s="98" t="e">
        <f>#REF!</f>
        <v>#REF!</v>
      </c>
      <c r="O44" s="99" t="e">
        <f>#REF!</f>
        <v>#REF!</v>
      </c>
      <c r="P44" s="99" t="e">
        <f>#REF!</f>
        <v>#REF!</v>
      </c>
      <c r="Q44" s="98" t="e">
        <f>#REF!</f>
        <v>#REF!</v>
      </c>
      <c r="R44" s="101" t="e">
        <f>#REF!</f>
        <v>#REF!</v>
      </c>
      <c r="S44" s="97" t="e">
        <f>#REF!</f>
        <v>#REF!</v>
      </c>
      <c r="T44" s="98" t="e">
        <f>#REF!</f>
        <v>#REF!</v>
      </c>
      <c r="U44" s="98" t="e">
        <f>#REF!</f>
        <v>#REF!</v>
      </c>
      <c r="V44" s="98" t="e">
        <f>#REF!</f>
        <v>#REF!</v>
      </c>
      <c r="W44" s="98" t="e">
        <f>#REF!</f>
        <v>#REF!</v>
      </c>
      <c r="X44" s="98" t="e">
        <f>#REF!</f>
        <v>#REF!</v>
      </c>
      <c r="Y44" s="98" t="e">
        <f>#REF!</f>
        <v>#REF!</v>
      </c>
      <c r="Z44" s="99" t="e">
        <f>#REF!</f>
        <v>#REF!</v>
      </c>
      <c r="AA44" s="99" t="e">
        <f>#REF!</f>
        <v>#REF!</v>
      </c>
      <c r="AB44" s="105" t="e">
        <f t="shared" si="13"/>
        <v>#REF!</v>
      </c>
      <c r="AC44" s="106" t="e">
        <f t="shared" si="13"/>
        <v>#REF!</v>
      </c>
      <c r="AD44" s="106" t="e">
        <f t="shared" si="13"/>
        <v>#REF!</v>
      </c>
      <c r="AE44" s="106" t="e">
        <f t="shared" si="12"/>
        <v>#REF!</v>
      </c>
      <c r="AF44" s="106" t="e">
        <f t="shared" si="12"/>
        <v>#REF!</v>
      </c>
      <c r="AG44" s="106" t="e">
        <f t="shared" si="12"/>
        <v>#REF!</v>
      </c>
      <c r="AH44" s="106" t="e">
        <f t="shared" si="12"/>
        <v>#REF!</v>
      </c>
      <c r="AI44" s="107" t="e">
        <f t="shared" si="12"/>
        <v>#REF!</v>
      </c>
      <c r="AJ44" s="109" t="e">
        <f t="shared" si="12"/>
        <v>#REF!</v>
      </c>
      <c r="AK44" s="101" t="e">
        <f t="shared" si="1"/>
        <v>#REF!</v>
      </c>
      <c r="AL44" s="101" t="str">
        <f t="shared" si="10"/>
        <v/>
      </c>
      <c r="AM44" s="169"/>
      <c r="AN44" s="170"/>
      <c r="AO44" s="71"/>
      <c r="AP44" s="120"/>
      <c r="AQ44" s="124"/>
      <c r="AR44" s="133"/>
      <c r="AS44" s="134"/>
      <c r="AT44" s="138"/>
      <c r="AU44" s="145"/>
      <c r="AV44" s="121"/>
      <c r="AW44" s="142"/>
      <c r="AX44" s="150"/>
      <c r="AY44" s="151"/>
      <c r="AZ44" s="152"/>
      <c r="BA44" s="153"/>
      <c r="BB44" s="14"/>
      <c r="BC44" s="14"/>
      <c r="BD44" s="163" t="e">
        <f t="shared" si="2"/>
        <v>#REF!</v>
      </c>
      <c r="BE44" s="163" t="e">
        <f t="shared" si="3"/>
        <v>#REF!</v>
      </c>
      <c r="BF44" s="163" t="e">
        <f t="shared" si="4"/>
        <v>#REF!</v>
      </c>
      <c r="BG44" s="163" t="e">
        <f t="shared" si="5"/>
        <v>#REF!</v>
      </c>
      <c r="BH44" s="163" t="e">
        <f t="shared" si="6"/>
        <v>#REF!</v>
      </c>
      <c r="BI44" s="163" t="e">
        <f t="shared" si="7"/>
        <v>#REF!</v>
      </c>
      <c r="BJ44" s="163" t="e">
        <f t="shared" si="8"/>
        <v>#REF!</v>
      </c>
      <c r="BK44" s="164" t="e">
        <f t="shared" si="9"/>
        <v>#REF!</v>
      </c>
      <c r="BL44" s="164" t="e">
        <f t="shared" si="11"/>
        <v>#REF!</v>
      </c>
    </row>
    <row r="45" spans="2:64" ht="18.75" x14ac:dyDescent="0.2">
      <c r="B45" s="82" t="e">
        <f>#REF!</f>
        <v>#REF!</v>
      </c>
      <c r="C45" s="83" t="e">
        <f>#REF!</f>
        <v>#REF!</v>
      </c>
      <c r="D45" s="389" t="e">
        <f>#REF!</f>
        <v>#REF!</v>
      </c>
      <c r="E45" s="91" t="e">
        <f>#REF!</f>
        <v>#REF!</v>
      </c>
      <c r="F45" s="92" t="e">
        <f>#REF!</f>
        <v>#REF!</v>
      </c>
      <c r="G45" s="93" t="e">
        <f>#REF!</f>
        <v>#REF!</v>
      </c>
      <c r="H45" s="97" t="e">
        <f>#REF!</f>
        <v>#REF!</v>
      </c>
      <c r="I45" s="98" t="e">
        <f>#REF!</f>
        <v>#REF!</v>
      </c>
      <c r="J45" s="98" t="e">
        <f>#REF!</f>
        <v>#REF!</v>
      </c>
      <c r="K45" s="98" t="e">
        <f>#REF!</f>
        <v>#REF!</v>
      </c>
      <c r="L45" s="98" t="e">
        <f>#REF!</f>
        <v>#REF!</v>
      </c>
      <c r="M45" s="98" t="e">
        <f>#REF!</f>
        <v>#REF!</v>
      </c>
      <c r="N45" s="98" t="e">
        <f>#REF!</f>
        <v>#REF!</v>
      </c>
      <c r="O45" s="99" t="e">
        <f>#REF!</f>
        <v>#REF!</v>
      </c>
      <c r="P45" s="99" t="e">
        <f>#REF!</f>
        <v>#REF!</v>
      </c>
      <c r="Q45" s="98" t="e">
        <f>#REF!</f>
        <v>#REF!</v>
      </c>
      <c r="R45" s="101" t="e">
        <f>#REF!</f>
        <v>#REF!</v>
      </c>
      <c r="S45" s="97" t="e">
        <f>#REF!</f>
        <v>#REF!</v>
      </c>
      <c r="T45" s="98" t="e">
        <f>#REF!</f>
        <v>#REF!</v>
      </c>
      <c r="U45" s="98" t="e">
        <f>#REF!</f>
        <v>#REF!</v>
      </c>
      <c r="V45" s="98" t="e">
        <f>#REF!</f>
        <v>#REF!</v>
      </c>
      <c r="W45" s="98" t="e">
        <f>#REF!</f>
        <v>#REF!</v>
      </c>
      <c r="X45" s="98" t="e">
        <f>#REF!</f>
        <v>#REF!</v>
      </c>
      <c r="Y45" s="98" t="e">
        <f>#REF!</f>
        <v>#REF!</v>
      </c>
      <c r="Z45" s="99" t="e">
        <f>#REF!</f>
        <v>#REF!</v>
      </c>
      <c r="AA45" s="99" t="e">
        <f>#REF!</f>
        <v>#REF!</v>
      </c>
      <c r="AB45" s="105" t="e">
        <f t="shared" si="13"/>
        <v>#REF!</v>
      </c>
      <c r="AC45" s="106" t="e">
        <f t="shared" si="13"/>
        <v>#REF!</v>
      </c>
      <c r="AD45" s="106" t="e">
        <f t="shared" si="13"/>
        <v>#REF!</v>
      </c>
      <c r="AE45" s="106" t="e">
        <f t="shared" si="12"/>
        <v>#REF!</v>
      </c>
      <c r="AF45" s="106" t="e">
        <f t="shared" si="12"/>
        <v>#REF!</v>
      </c>
      <c r="AG45" s="106" t="e">
        <f t="shared" si="12"/>
        <v>#REF!</v>
      </c>
      <c r="AH45" s="106" t="e">
        <f t="shared" si="12"/>
        <v>#REF!</v>
      </c>
      <c r="AI45" s="107" t="e">
        <f t="shared" si="12"/>
        <v>#REF!</v>
      </c>
      <c r="AJ45" s="109" t="e">
        <f t="shared" si="12"/>
        <v>#REF!</v>
      </c>
      <c r="AK45" s="101" t="e">
        <f t="shared" si="1"/>
        <v>#REF!</v>
      </c>
      <c r="AL45" s="101" t="str">
        <f t="shared" si="10"/>
        <v/>
      </c>
      <c r="AM45" s="169"/>
      <c r="AN45" s="170"/>
      <c r="AO45" s="71"/>
      <c r="AP45" s="120"/>
      <c r="AQ45" s="124"/>
      <c r="AR45" s="133"/>
      <c r="AS45" s="134"/>
      <c r="AT45" s="138"/>
      <c r="AU45" s="145"/>
      <c r="AV45" s="121"/>
      <c r="AW45" s="142"/>
      <c r="AX45" s="150"/>
      <c r="AY45" s="151"/>
      <c r="AZ45" s="152"/>
      <c r="BA45" s="153"/>
      <c r="BB45" s="14"/>
      <c r="BC45" s="14"/>
      <c r="BD45" s="163" t="e">
        <f t="shared" si="2"/>
        <v>#REF!</v>
      </c>
      <c r="BE45" s="163" t="e">
        <f t="shared" si="3"/>
        <v>#REF!</v>
      </c>
      <c r="BF45" s="163" t="e">
        <f t="shared" si="4"/>
        <v>#REF!</v>
      </c>
      <c r="BG45" s="163" t="e">
        <f t="shared" si="5"/>
        <v>#REF!</v>
      </c>
      <c r="BH45" s="163" t="e">
        <f t="shared" si="6"/>
        <v>#REF!</v>
      </c>
      <c r="BI45" s="163" t="e">
        <f t="shared" si="7"/>
        <v>#REF!</v>
      </c>
      <c r="BJ45" s="163" t="e">
        <f t="shared" si="8"/>
        <v>#REF!</v>
      </c>
      <c r="BK45" s="164" t="e">
        <f t="shared" si="9"/>
        <v>#REF!</v>
      </c>
      <c r="BL45" s="164" t="e">
        <f t="shared" si="11"/>
        <v>#REF!</v>
      </c>
    </row>
    <row r="46" spans="2:64" ht="18.75" x14ac:dyDescent="0.2">
      <c r="B46" s="74" t="e">
        <f>#REF!</f>
        <v>#REF!</v>
      </c>
      <c r="C46" s="75" t="e">
        <f>#REF!</f>
        <v>#REF!</v>
      </c>
      <c r="D46" s="384" t="e">
        <f>#REF!</f>
        <v>#REF!</v>
      </c>
      <c r="E46" s="88" t="e">
        <f>#REF!</f>
        <v>#REF!</v>
      </c>
      <c r="F46" s="89" t="e">
        <f>#REF!</f>
        <v>#REF!</v>
      </c>
      <c r="G46" s="90" t="e">
        <f>#REF!</f>
        <v>#REF!</v>
      </c>
      <c r="H46" s="94" t="e">
        <f>#REF!</f>
        <v>#REF!</v>
      </c>
      <c r="I46" s="95" t="e">
        <f>#REF!</f>
        <v>#REF!</v>
      </c>
      <c r="J46" s="95" t="e">
        <f>#REF!</f>
        <v>#REF!</v>
      </c>
      <c r="K46" s="95" t="e">
        <f>#REF!</f>
        <v>#REF!</v>
      </c>
      <c r="L46" s="95" t="e">
        <f>#REF!</f>
        <v>#REF!</v>
      </c>
      <c r="M46" s="95" t="e">
        <f>#REF!</f>
        <v>#REF!</v>
      </c>
      <c r="N46" s="95" t="e">
        <f>#REF!</f>
        <v>#REF!</v>
      </c>
      <c r="O46" s="96" t="e">
        <f>#REF!</f>
        <v>#REF!</v>
      </c>
      <c r="P46" s="96" t="e">
        <f>#REF!</f>
        <v>#REF!</v>
      </c>
      <c r="Q46" s="95" t="e">
        <f>#REF!</f>
        <v>#REF!</v>
      </c>
      <c r="R46" s="100" t="e">
        <f>#REF!</f>
        <v>#REF!</v>
      </c>
      <c r="S46" s="94" t="e">
        <f>#REF!</f>
        <v>#REF!</v>
      </c>
      <c r="T46" s="95" t="e">
        <f>#REF!</f>
        <v>#REF!</v>
      </c>
      <c r="U46" s="95" t="e">
        <f>#REF!</f>
        <v>#REF!</v>
      </c>
      <c r="V46" s="95" t="e">
        <f>#REF!</f>
        <v>#REF!</v>
      </c>
      <c r="W46" s="95" t="e">
        <f>#REF!</f>
        <v>#REF!</v>
      </c>
      <c r="X46" s="95" t="e">
        <f>#REF!</f>
        <v>#REF!</v>
      </c>
      <c r="Y46" s="95" t="e">
        <f>#REF!</f>
        <v>#REF!</v>
      </c>
      <c r="Z46" s="96" t="e">
        <f>#REF!</f>
        <v>#REF!</v>
      </c>
      <c r="AA46" s="96" t="e">
        <f>#REF!</f>
        <v>#REF!</v>
      </c>
      <c r="AB46" s="102" t="e">
        <f t="shared" si="13"/>
        <v>#REF!</v>
      </c>
      <c r="AC46" s="103" t="e">
        <f t="shared" si="13"/>
        <v>#REF!</v>
      </c>
      <c r="AD46" s="103" t="e">
        <f t="shared" si="13"/>
        <v>#REF!</v>
      </c>
      <c r="AE46" s="103" t="e">
        <f t="shared" si="12"/>
        <v>#REF!</v>
      </c>
      <c r="AF46" s="103" t="e">
        <f t="shared" si="12"/>
        <v>#REF!</v>
      </c>
      <c r="AG46" s="103" t="e">
        <f t="shared" si="12"/>
        <v>#REF!</v>
      </c>
      <c r="AH46" s="103" t="e">
        <f t="shared" si="12"/>
        <v>#REF!</v>
      </c>
      <c r="AI46" s="104" t="e">
        <f t="shared" si="12"/>
        <v>#REF!</v>
      </c>
      <c r="AJ46" s="108" t="e">
        <f t="shared" si="12"/>
        <v>#REF!</v>
      </c>
      <c r="AK46" s="100" t="e">
        <f t="shared" si="1"/>
        <v>#REF!</v>
      </c>
      <c r="AL46" s="100" t="str">
        <f t="shared" si="10"/>
        <v/>
      </c>
      <c r="AM46" s="167"/>
      <c r="AN46" s="168"/>
      <c r="AO46" s="70"/>
      <c r="AP46" s="118"/>
      <c r="AQ46" s="123"/>
      <c r="AR46" s="131"/>
      <c r="AS46" s="132"/>
      <c r="AT46" s="137"/>
      <c r="AU46" s="144"/>
      <c r="AV46" s="119"/>
      <c r="AW46" s="141"/>
      <c r="AX46" s="146"/>
      <c r="AY46" s="147"/>
      <c r="AZ46" s="148"/>
      <c r="BA46" s="149"/>
      <c r="BB46" s="14"/>
      <c r="BC46" s="14"/>
      <c r="BD46" s="161" t="e">
        <f t="shared" si="2"/>
        <v>#REF!</v>
      </c>
      <c r="BE46" s="161" t="e">
        <f t="shared" si="3"/>
        <v>#REF!</v>
      </c>
      <c r="BF46" s="161" t="e">
        <f t="shared" si="4"/>
        <v>#REF!</v>
      </c>
      <c r="BG46" s="161" t="e">
        <f t="shared" si="5"/>
        <v>#REF!</v>
      </c>
      <c r="BH46" s="161" t="e">
        <f t="shared" si="6"/>
        <v>#REF!</v>
      </c>
      <c r="BI46" s="161" t="e">
        <f t="shared" si="7"/>
        <v>#REF!</v>
      </c>
      <c r="BJ46" s="161" t="e">
        <f t="shared" si="8"/>
        <v>#REF!</v>
      </c>
      <c r="BK46" s="162" t="e">
        <f t="shared" si="9"/>
        <v>#REF!</v>
      </c>
      <c r="BL46" s="162" t="e">
        <f t="shared" si="11"/>
        <v>#REF!</v>
      </c>
    </row>
    <row r="47" spans="2:64" ht="18.75" x14ac:dyDescent="0.2">
      <c r="B47" s="76" t="e">
        <f>#REF!</f>
        <v>#REF!</v>
      </c>
      <c r="C47" s="64" t="e">
        <f>#REF!</f>
        <v>#REF!</v>
      </c>
      <c r="D47" s="385" t="e">
        <f>#REF!</f>
        <v>#REF!</v>
      </c>
      <c r="E47" s="88" t="e">
        <f>#REF!</f>
        <v>#REF!</v>
      </c>
      <c r="F47" s="89" t="e">
        <f>#REF!</f>
        <v>#REF!</v>
      </c>
      <c r="G47" s="90" t="e">
        <f>#REF!</f>
        <v>#REF!</v>
      </c>
      <c r="H47" s="94" t="e">
        <f>#REF!</f>
        <v>#REF!</v>
      </c>
      <c r="I47" s="95" t="e">
        <f>#REF!</f>
        <v>#REF!</v>
      </c>
      <c r="J47" s="95" t="e">
        <f>#REF!</f>
        <v>#REF!</v>
      </c>
      <c r="K47" s="95" t="e">
        <f>#REF!</f>
        <v>#REF!</v>
      </c>
      <c r="L47" s="95" t="e">
        <f>#REF!</f>
        <v>#REF!</v>
      </c>
      <c r="M47" s="95" t="e">
        <f>#REF!</f>
        <v>#REF!</v>
      </c>
      <c r="N47" s="95" t="e">
        <f>#REF!</f>
        <v>#REF!</v>
      </c>
      <c r="O47" s="96" t="e">
        <f>#REF!</f>
        <v>#REF!</v>
      </c>
      <c r="P47" s="96" t="e">
        <f>#REF!</f>
        <v>#REF!</v>
      </c>
      <c r="Q47" s="95" t="e">
        <f>#REF!</f>
        <v>#REF!</v>
      </c>
      <c r="R47" s="100" t="e">
        <f>#REF!</f>
        <v>#REF!</v>
      </c>
      <c r="S47" s="94" t="e">
        <f>#REF!</f>
        <v>#REF!</v>
      </c>
      <c r="T47" s="95" t="e">
        <f>#REF!</f>
        <v>#REF!</v>
      </c>
      <c r="U47" s="95" t="e">
        <f>#REF!</f>
        <v>#REF!</v>
      </c>
      <c r="V47" s="95" t="e">
        <f>#REF!</f>
        <v>#REF!</v>
      </c>
      <c r="W47" s="95" t="e">
        <f>#REF!</f>
        <v>#REF!</v>
      </c>
      <c r="X47" s="95" t="e">
        <f>#REF!</f>
        <v>#REF!</v>
      </c>
      <c r="Y47" s="95" t="e">
        <f>#REF!</f>
        <v>#REF!</v>
      </c>
      <c r="Z47" s="96" t="e">
        <f>#REF!</f>
        <v>#REF!</v>
      </c>
      <c r="AA47" s="96" t="e">
        <f>#REF!</f>
        <v>#REF!</v>
      </c>
      <c r="AB47" s="102" t="e">
        <f t="shared" si="13"/>
        <v>#REF!</v>
      </c>
      <c r="AC47" s="103" t="e">
        <f t="shared" si="13"/>
        <v>#REF!</v>
      </c>
      <c r="AD47" s="103" t="e">
        <f t="shared" si="13"/>
        <v>#REF!</v>
      </c>
      <c r="AE47" s="103" t="e">
        <f t="shared" si="12"/>
        <v>#REF!</v>
      </c>
      <c r="AF47" s="103" t="e">
        <f t="shared" si="12"/>
        <v>#REF!</v>
      </c>
      <c r="AG47" s="103" t="e">
        <f t="shared" si="12"/>
        <v>#REF!</v>
      </c>
      <c r="AH47" s="103" t="e">
        <f t="shared" si="12"/>
        <v>#REF!</v>
      </c>
      <c r="AI47" s="104" t="e">
        <f t="shared" si="12"/>
        <v>#REF!</v>
      </c>
      <c r="AJ47" s="108" t="e">
        <f t="shared" si="12"/>
        <v>#REF!</v>
      </c>
      <c r="AK47" s="100" t="e">
        <f t="shared" si="1"/>
        <v>#REF!</v>
      </c>
      <c r="AL47" s="100" t="str">
        <f t="shared" si="10"/>
        <v/>
      </c>
      <c r="AM47" s="167"/>
      <c r="AN47" s="168"/>
      <c r="AO47" s="70"/>
      <c r="AP47" s="118"/>
      <c r="AQ47" s="123"/>
      <c r="AR47" s="131"/>
      <c r="AS47" s="132"/>
      <c r="AT47" s="137"/>
      <c r="AU47" s="144"/>
      <c r="AV47" s="119"/>
      <c r="AW47" s="141"/>
      <c r="AX47" s="146"/>
      <c r="AY47" s="147"/>
      <c r="AZ47" s="148"/>
      <c r="BA47" s="149"/>
      <c r="BB47" s="14"/>
      <c r="BC47" s="14"/>
      <c r="BD47" s="161" t="e">
        <f t="shared" si="2"/>
        <v>#REF!</v>
      </c>
      <c r="BE47" s="161" t="e">
        <f t="shared" si="3"/>
        <v>#REF!</v>
      </c>
      <c r="BF47" s="161" t="e">
        <f t="shared" si="4"/>
        <v>#REF!</v>
      </c>
      <c r="BG47" s="161" t="e">
        <f t="shared" si="5"/>
        <v>#REF!</v>
      </c>
      <c r="BH47" s="161" t="e">
        <f t="shared" si="6"/>
        <v>#REF!</v>
      </c>
      <c r="BI47" s="161" t="e">
        <f t="shared" si="7"/>
        <v>#REF!</v>
      </c>
      <c r="BJ47" s="161" t="e">
        <f t="shared" si="8"/>
        <v>#REF!</v>
      </c>
      <c r="BK47" s="162" t="e">
        <f t="shared" si="9"/>
        <v>#REF!</v>
      </c>
      <c r="BL47" s="162" t="e">
        <f t="shared" si="11"/>
        <v>#REF!</v>
      </c>
    </row>
    <row r="48" spans="2:64" ht="18.75" x14ac:dyDescent="0.2">
      <c r="B48" s="76" t="e">
        <f>#REF!</f>
        <v>#REF!</v>
      </c>
      <c r="C48" s="64" t="e">
        <f>#REF!</f>
        <v>#REF!</v>
      </c>
      <c r="D48" s="385" t="e">
        <f>#REF!</f>
        <v>#REF!</v>
      </c>
      <c r="E48" s="88" t="e">
        <f>#REF!</f>
        <v>#REF!</v>
      </c>
      <c r="F48" s="89" t="e">
        <f>#REF!</f>
        <v>#REF!</v>
      </c>
      <c r="G48" s="90" t="e">
        <f>#REF!</f>
        <v>#REF!</v>
      </c>
      <c r="H48" s="94" t="e">
        <f>#REF!</f>
        <v>#REF!</v>
      </c>
      <c r="I48" s="95" t="e">
        <f>#REF!</f>
        <v>#REF!</v>
      </c>
      <c r="J48" s="95" t="e">
        <f>#REF!</f>
        <v>#REF!</v>
      </c>
      <c r="K48" s="95" t="e">
        <f>#REF!</f>
        <v>#REF!</v>
      </c>
      <c r="L48" s="95" t="e">
        <f>#REF!</f>
        <v>#REF!</v>
      </c>
      <c r="M48" s="95" t="e">
        <f>#REF!</f>
        <v>#REF!</v>
      </c>
      <c r="N48" s="95" t="e">
        <f>#REF!</f>
        <v>#REF!</v>
      </c>
      <c r="O48" s="96" t="e">
        <f>#REF!</f>
        <v>#REF!</v>
      </c>
      <c r="P48" s="96" t="e">
        <f>#REF!</f>
        <v>#REF!</v>
      </c>
      <c r="Q48" s="95" t="e">
        <f>#REF!</f>
        <v>#REF!</v>
      </c>
      <c r="R48" s="100" t="e">
        <f>#REF!</f>
        <v>#REF!</v>
      </c>
      <c r="S48" s="94" t="e">
        <f>#REF!</f>
        <v>#REF!</v>
      </c>
      <c r="T48" s="95" t="e">
        <f>#REF!</f>
        <v>#REF!</v>
      </c>
      <c r="U48" s="95" t="e">
        <f>#REF!</f>
        <v>#REF!</v>
      </c>
      <c r="V48" s="95" t="e">
        <f>#REF!</f>
        <v>#REF!</v>
      </c>
      <c r="W48" s="95" t="e">
        <f>#REF!</f>
        <v>#REF!</v>
      </c>
      <c r="X48" s="95" t="e">
        <f>#REF!</f>
        <v>#REF!</v>
      </c>
      <c r="Y48" s="95" t="e">
        <f>#REF!</f>
        <v>#REF!</v>
      </c>
      <c r="Z48" s="96" t="e">
        <f>#REF!</f>
        <v>#REF!</v>
      </c>
      <c r="AA48" s="96" t="e">
        <f>#REF!</f>
        <v>#REF!</v>
      </c>
      <c r="AB48" s="102" t="e">
        <f t="shared" si="13"/>
        <v>#REF!</v>
      </c>
      <c r="AC48" s="103" t="e">
        <f t="shared" si="13"/>
        <v>#REF!</v>
      </c>
      <c r="AD48" s="103" t="e">
        <f t="shared" si="13"/>
        <v>#REF!</v>
      </c>
      <c r="AE48" s="103" t="e">
        <f t="shared" si="12"/>
        <v>#REF!</v>
      </c>
      <c r="AF48" s="103" t="e">
        <f t="shared" si="12"/>
        <v>#REF!</v>
      </c>
      <c r="AG48" s="103" t="e">
        <f t="shared" si="12"/>
        <v>#REF!</v>
      </c>
      <c r="AH48" s="103" t="e">
        <f t="shared" si="12"/>
        <v>#REF!</v>
      </c>
      <c r="AI48" s="104" t="e">
        <f t="shared" si="12"/>
        <v>#REF!</v>
      </c>
      <c r="AJ48" s="108" t="e">
        <f t="shared" si="12"/>
        <v>#REF!</v>
      </c>
      <c r="AK48" s="100" t="e">
        <f t="shared" si="1"/>
        <v>#REF!</v>
      </c>
      <c r="AL48" s="100" t="str">
        <f t="shared" si="10"/>
        <v/>
      </c>
      <c r="AM48" s="167"/>
      <c r="AN48" s="168"/>
      <c r="AO48" s="70"/>
      <c r="AP48" s="118"/>
      <c r="AQ48" s="123"/>
      <c r="AR48" s="131"/>
      <c r="AS48" s="132"/>
      <c r="AT48" s="137"/>
      <c r="AU48" s="144"/>
      <c r="AV48" s="119"/>
      <c r="AW48" s="141"/>
      <c r="AX48" s="146"/>
      <c r="AY48" s="147"/>
      <c r="AZ48" s="148"/>
      <c r="BA48" s="149"/>
      <c r="BB48" s="14"/>
      <c r="BC48" s="14"/>
      <c r="BD48" s="161" t="e">
        <f t="shared" si="2"/>
        <v>#REF!</v>
      </c>
      <c r="BE48" s="161" t="e">
        <f t="shared" si="3"/>
        <v>#REF!</v>
      </c>
      <c r="BF48" s="161" t="e">
        <f t="shared" si="4"/>
        <v>#REF!</v>
      </c>
      <c r="BG48" s="161" t="e">
        <f t="shared" si="5"/>
        <v>#REF!</v>
      </c>
      <c r="BH48" s="161" t="e">
        <f t="shared" si="6"/>
        <v>#REF!</v>
      </c>
      <c r="BI48" s="161" t="e">
        <f t="shared" si="7"/>
        <v>#REF!</v>
      </c>
      <c r="BJ48" s="161" t="e">
        <f t="shared" si="8"/>
        <v>#REF!</v>
      </c>
      <c r="BK48" s="162" t="e">
        <f t="shared" si="9"/>
        <v>#REF!</v>
      </c>
      <c r="BL48" s="162" t="e">
        <f t="shared" si="11"/>
        <v>#REF!</v>
      </c>
    </row>
    <row r="49" spans="2:64" ht="18.75" x14ac:dyDescent="0.2">
      <c r="B49" s="77" t="e">
        <f>#REF!</f>
        <v>#REF!</v>
      </c>
      <c r="C49" s="78" t="e">
        <f>#REF!</f>
        <v>#REF!</v>
      </c>
      <c r="D49" s="386" t="e">
        <f>#REF!</f>
        <v>#REF!</v>
      </c>
      <c r="E49" s="88" t="e">
        <f>#REF!</f>
        <v>#REF!</v>
      </c>
      <c r="F49" s="89" t="e">
        <f>#REF!</f>
        <v>#REF!</v>
      </c>
      <c r="G49" s="90" t="e">
        <f>#REF!</f>
        <v>#REF!</v>
      </c>
      <c r="H49" s="94" t="e">
        <f>#REF!</f>
        <v>#REF!</v>
      </c>
      <c r="I49" s="95" t="e">
        <f>#REF!</f>
        <v>#REF!</v>
      </c>
      <c r="J49" s="95" t="e">
        <f>#REF!</f>
        <v>#REF!</v>
      </c>
      <c r="K49" s="95" t="e">
        <f>#REF!</f>
        <v>#REF!</v>
      </c>
      <c r="L49" s="95" t="e">
        <f>#REF!</f>
        <v>#REF!</v>
      </c>
      <c r="M49" s="95" t="e">
        <f>#REF!</f>
        <v>#REF!</v>
      </c>
      <c r="N49" s="95" t="e">
        <f>#REF!</f>
        <v>#REF!</v>
      </c>
      <c r="O49" s="96" t="e">
        <f>#REF!</f>
        <v>#REF!</v>
      </c>
      <c r="P49" s="96" t="e">
        <f>#REF!</f>
        <v>#REF!</v>
      </c>
      <c r="Q49" s="95" t="e">
        <f>#REF!</f>
        <v>#REF!</v>
      </c>
      <c r="R49" s="100" t="e">
        <f>#REF!</f>
        <v>#REF!</v>
      </c>
      <c r="S49" s="94" t="e">
        <f>#REF!</f>
        <v>#REF!</v>
      </c>
      <c r="T49" s="95" t="e">
        <f>#REF!</f>
        <v>#REF!</v>
      </c>
      <c r="U49" s="95" t="e">
        <f>#REF!</f>
        <v>#REF!</v>
      </c>
      <c r="V49" s="95" t="e">
        <f>#REF!</f>
        <v>#REF!</v>
      </c>
      <c r="W49" s="95" t="e">
        <f>#REF!</f>
        <v>#REF!</v>
      </c>
      <c r="X49" s="95" t="e">
        <f>#REF!</f>
        <v>#REF!</v>
      </c>
      <c r="Y49" s="95" t="e">
        <f>#REF!</f>
        <v>#REF!</v>
      </c>
      <c r="Z49" s="96" t="e">
        <f>#REF!</f>
        <v>#REF!</v>
      </c>
      <c r="AA49" s="96" t="e">
        <f>#REF!</f>
        <v>#REF!</v>
      </c>
      <c r="AB49" s="102" t="e">
        <f t="shared" si="13"/>
        <v>#REF!</v>
      </c>
      <c r="AC49" s="103" t="e">
        <f t="shared" si="13"/>
        <v>#REF!</v>
      </c>
      <c r="AD49" s="103" t="e">
        <f t="shared" si="13"/>
        <v>#REF!</v>
      </c>
      <c r="AE49" s="103" t="e">
        <f t="shared" si="12"/>
        <v>#REF!</v>
      </c>
      <c r="AF49" s="103" t="e">
        <f t="shared" si="12"/>
        <v>#REF!</v>
      </c>
      <c r="AG49" s="103" t="e">
        <f t="shared" si="12"/>
        <v>#REF!</v>
      </c>
      <c r="AH49" s="103" t="e">
        <f t="shared" si="12"/>
        <v>#REF!</v>
      </c>
      <c r="AI49" s="104" t="e">
        <f t="shared" si="12"/>
        <v>#REF!</v>
      </c>
      <c r="AJ49" s="108" t="e">
        <f t="shared" si="12"/>
        <v>#REF!</v>
      </c>
      <c r="AK49" s="100" t="e">
        <f t="shared" si="1"/>
        <v>#REF!</v>
      </c>
      <c r="AL49" s="100" t="str">
        <f t="shared" si="10"/>
        <v/>
      </c>
      <c r="AM49" s="167"/>
      <c r="AN49" s="168"/>
      <c r="AO49" s="70"/>
      <c r="AP49" s="118"/>
      <c r="AQ49" s="123"/>
      <c r="AR49" s="131"/>
      <c r="AS49" s="132"/>
      <c r="AT49" s="137"/>
      <c r="AU49" s="144"/>
      <c r="AV49" s="119"/>
      <c r="AW49" s="141"/>
      <c r="AX49" s="146"/>
      <c r="AY49" s="147"/>
      <c r="AZ49" s="148"/>
      <c r="BA49" s="149"/>
      <c r="BB49" s="14"/>
      <c r="BC49" s="14"/>
      <c r="BD49" s="161" t="e">
        <f t="shared" si="2"/>
        <v>#REF!</v>
      </c>
      <c r="BE49" s="161" t="e">
        <f t="shared" si="3"/>
        <v>#REF!</v>
      </c>
      <c r="BF49" s="161" t="e">
        <f t="shared" si="4"/>
        <v>#REF!</v>
      </c>
      <c r="BG49" s="161" t="e">
        <f t="shared" si="5"/>
        <v>#REF!</v>
      </c>
      <c r="BH49" s="161" t="e">
        <f t="shared" si="6"/>
        <v>#REF!</v>
      </c>
      <c r="BI49" s="161" t="e">
        <f t="shared" si="7"/>
        <v>#REF!</v>
      </c>
      <c r="BJ49" s="161" t="e">
        <f t="shared" si="8"/>
        <v>#REF!</v>
      </c>
      <c r="BK49" s="162" t="e">
        <f t="shared" si="9"/>
        <v>#REF!</v>
      </c>
      <c r="BL49" s="162" t="e">
        <f t="shared" si="11"/>
        <v>#REF!</v>
      </c>
    </row>
    <row r="50" spans="2:64" ht="18.75" x14ac:dyDescent="0.2">
      <c r="B50" s="80" t="e">
        <f>#REF!</f>
        <v>#REF!</v>
      </c>
      <c r="C50" s="81" t="e">
        <f>#REF!</f>
        <v>#REF!</v>
      </c>
      <c r="D50" s="387" t="e">
        <f>#REF!</f>
        <v>#REF!</v>
      </c>
      <c r="E50" s="91" t="e">
        <f>#REF!</f>
        <v>#REF!</v>
      </c>
      <c r="F50" s="92" t="e">
        <f>#REF!</f>
        <v>#REF!</v>
      </c>
      <c r="G50" s="93" t="e">
        <f>#REF!</f>
        <v>#REF!</v>
      </c>
      <c r="H50" s="97" t="e">
        <f>#REF!</f>
        <v>#REF!</v>
      </c>
      <c r="I50" s="98" t="e">
        <f>#REF!</f>
        <v>#REF!</v>
      </c>
      <c r="J50" s="98" t="e">
        <f>#REF!</f>
        <v>#REF!</v>
      </c>
      <c r="K50" s="98" t="e">
        <f>#REF!</f>
        <v>#REF!</v>
      </c>
      <c r="L50" s="98" t="e">
        <f>#REF!</f>
        <v>#REF!</v>
      </c>
      <c r="M50" s="98" t="e">
        <f>#REF!</f>
        <v>#REF!</v>
      </c>
      <c r="N50" s="98" t="e">
        <f>#REF!</f>
        <v>#REF!</v>
      </c>
      <c r="O50" s="99" t="e">
        <f>#REF!</f>
        <v>#REF!</v>
      </c>
      <c r="P50" s="99" t="e">
        <f>#REF!</f>
        <v>#REF!</v>
      </c>
      <c r="Q50" s="98" t="e">
        <f>#REF!</f>
        <v>#REF!</v>
      </c>
      <c r="R50" s="101" t="e">
        <f>#REF!</f>
        <v>#REF!</v>
      </c>
      <c r="S50" s="97" t="e">
        <f>#REF!</f>
        <v>#REF!</v>
      </c>
      <c r="T50" s="98" t="e">
        <f>#REF!</f>
        <v>#REF!</v>
      </c>
      <c r="U50" s="98" t="e">
        <f>#REF!</f>
        <v>#REF!</v>
      </c>
      <c r="V50" s="98" t="e">
        <f>#REF!</f>
        <v>#REF!</v>
      </c>
      <c r="W50" s="98" t="e">
        <f>#REF!</f>
        <v>#REF!</v>
      </c>
      <c r="X50" s="98" t="e">
        <f>#REF!</f>
        <v>#REF!</v>
      </c>
      <c r="Y50" s="98" t="e">
        <f>#REF!</f>
        <v>#REF!</v>
      </c>
      <c r="Z50" s="99" t="e">
        <f>#REF!</f>
        <v>#REF!</v>
      </c>
      <c r="AA50" s="99" t="e">
        <f>#REF!</f>
        <v>#REF!</v>
      </c>
      <c r="AB50" s="105" t="e">
        <f t="shared" si="13"/>
        <v>#REF!</v>
      </c>
      <c r="AC50" s="106" t="e">
        <f t="shared" si="13"/>
        <v>#REF!</v>
      </c>
      <c r="AD50" s="106" t="e">
        <f t="shared" si="13"/>
        <v>#REF!</v>
      </c>
      <c r="AE50" s="106" t="e">
        <f t="shared" si="12"/>
        <v>#REF!</v>
      </c>
      <c r="AF50" s="106" t="e">
        <f t="shared" si="12"/>
        <v>#REF!</v>
      </c>
      <c r="AG50" s="106" t="e">
        <f t="shared" si="12"/>
        <v>#REF!</v>
      </c>
      <c r="AH50" s="106" t="e">
        <f t="shared" si="12"/>
        <v>#REF!</v>
      </c>
      <c r="AI50" s="107" t="e">
        <f t="shared" si="12"/>
        <v>#REF!</v>
      </c>
      <c r="AJ50" s="109" t="e">
        <f t="shared" si="12"/>
        <v>#REF!</v>
      </c>
      <c r="AK50" s="101" t="e">
        <f t="shared" si="1"/>
        <v>#REF!</v>
      </c>
      <c r="AL50" s="101" t="str">
        <f t="shared" si="10"/>
        <v/>
      </c>
      <c r="AM50" s="169"/>
      <c r="AN50" s="170"/>
      <c r="AO50" s="71"/>
      <c r="AP50" s="120"/>
      <c r="AQ50" s="124"/>
      <c r="AR50" s="133"/>
      <c r="AS50" s="134"/>
      <c r="AT50" s="138"/>
      <c r="AU50" s="145"/>
      <c r="AV50" s="121"/>
      <c r="AW50" s="142"/>
      <c r="AX50" s="150"/>
      <c r="AY50" s="151"/>
      <c r="AZ50" s="152"/>
      <c r="BA50" s="153"/>
      <c r="BB50" s="14"/>
      <c r="BC50" s="14"/>
      <c r="BD50" s="163" t="e">
        <f t="shared" si="2"/>
        <v>#REF!</v>
      </c>
      <c r="BE50" s="163" t="e">
        <f t="shared" si="3"/>
        <v>#REF!</v>
      </c>
      <c r="BF50" s="163" t="e">
        <f t="shared" si="4"/>
        <v>#REF!</v>
      </c>
      <c r="BG50" s="163" t="e">
        <f t="shared" si="5"/>
        <v>#REF!</v>
      </c>
      <c r="BH50" s="163" t="e">
        <f t="shared" si="6"/>
        <v>#REF!</v>
      </c>
      <c r="BI50" s="163" t="e">
        <f t="shared" si="7"/>
        <v>#REF!</v>
      </c>
      <c r="BJ50" s="163" t="e">
        <f t="shared" si="8"/>
        <v>#REF!</v>
      </c>
      <c r="BK50" s="164" t="e">
        <f t="shared" si="9"/>
        <v>#REF!</v>
      </c>
      <c r="BL50" s="164" t="e">
        <f t="shared" si="11"/>
        <v>#REF!</v>
      </c>
    </row>
    <row r="51" spans="2:64" ht="18.75" x14ac:dyDescent="0.2">
      <c r="B51" s="82" t="e">
        <f>#REF!</f>
        <v>#REF!</v>
      </c>
      <c r="C51" s="83" t="e">
        <f>#REF!</f>
        <v>#REF!</v>
      </c>
      <c r="D51" s="389" t="e">
        <f>#REF!</f>
        <v>#REF!</v>
      </c>
      <c r="E51" s="91" t="e">
        <f>#REF!</f>
        <v>#REF!</v>
      </c>
      <c r="F51" s="92" t="e">
        <f>#REF!</f>
        <v>#REF!</v>
      </c>
      <c r="G51" s="93" t="e">
        <f>#REF!</f>
        <v>#REF!</v>
      </c>
      <c r="H51" s="97" t="e">
        <f>#REF!</f>
        <v>#REF!</v>
      </c>
      <c r="I51" s="98" t="e">
        <f>#REF!</f>
        <v>#REF!</v>
      </c>
      <c r="J51" s="98" t="e">
        <f>#REF!</f>
        <v>#REF!</v>
      </c>
      <c r="K51" s="98" t="e">
        <f>#REF!</f>
        <v>#REF!</v>
      </c>
      <c r="L51" s="98" t="e">
        <f>#REF!</f>
        <v>#REF!</v>
      </c>
      <c r="M51" s="98" t="e">
        <f>#REF!</f>
        <v>#REF!</v>
      </c>
      <c r="N51" s="98" t="e">
        <f>#REF!</f>
        <v>#REF!</v>
      </c>
      <c r="O51" s="99" t="e">
        <f>#REF!</f>
        <v>#REF!</v>
      </c>
      <c r="P51" s="99" t="e">
        <f>#REF!</f>
        <v>#REF!</v>
      </c>
      <c r="Q51" s="98" t="e">
        <f>#REF!</f>
        <v>#REF!</v>
      </c>
      <c r="R51" s="101" t="e">
        <f>#REF!</f>
        <v>#REF!</v>
      </c>
      <c r="S51" s="97" t="e">
        <f>#REF!</f>
        <v>#REF!</v>
      </c>
      <c r="T51" s="98" t="e">
        <f>#REF!</f>
        <v>#REF!</v>
      </c>
      <c r="U51" s="98" t="e">
        <f>#REF!</f>
        <v>#REF!</v>
      </c>
      <c r="V51" s="98" t="e">
        <f>#REF!</f>
        <v>#REF!</v>
      </c>
      <c r="W51" s="98" t="e">
        <f>#REF!</f>
        <v>#REF!</v>
      </c>
      <c r="X51" s="98" t="e">
        <f>#REF!</f>
        <v>#REF!</v>
      </c>
      <c r="Y51" s="98" t="e">
        <f>#REF!</f>
        <v>#REF!</v>
      </c>
      <c r="Z51" s="99" t="e">
        <f>#REF!</f>
        <v>#REF!</v>
      </c>
      <c r="AA51" s="99" t="e">
        <f>#REF!</f>
        <v>#REF!</v>
      </c>
      <c r="AB51" s="105" t="e">
        <f t="shared" si="13"/>
        <v>#REF!</v>
      </c>
      <c r="AC51" s="106" t="e">
        <f t="shared" si="13"/>
        <v>#REF!</v>
      </c>
      <c r="AD51" s="106" t="e">
        <f t="shared" si="13"/>
        <v>#REF!</v>
      </c>
      <c r="AE51" s="106" t="e">
        <f t="shared" si="12"/>
        <v>#REF!</v>
      </c>
      <c r="AF51" s="106" t="e">
        <f t="shared" si="12"/>
        <v>#REF!</v>
      </c>
      <c r="AG51" s="106" t="e">
        <f t="shared" si="12"/>
        <v>#REF!</v>
      </c>
      <c r="AH51" s="106" t="e">
        <f t="shared" si="12"/>
        <v>#REF!</v>
      </c>
      <c r="AI51" s="107" t="e">
        <f t="shared" si="12"/>
        <v>#REF!</v>
      </c>
      <c r="AJ51" s="109" t="e">
        <f t="shared" si="12"/>
        <v>#REF!</v>
      </c>
      <c r="AK51" s="101" t="e">
        <f t="shared" si="1"/>
        <v>#REF!</v>
      </c>
      <c r="AL51" s="101" t="str">
        <f t="shared" si="10"/>
        <v/>
      </c>
      <c r="AM51" s="169"/>
      <c r="AN51" s="170"/>
      <c r="AO51" s="71"/>
      <c r="AP51" s="120"/>
      <c r="AQ51" s="124"/>
      <c r="AR51" s="133"/>
      <c r="AS51" s="134"/>
      <c r="AT51" s="138"/>
      <c r="AU51" s="145"/>
      <c r="AV51" s="121"/>
      <c r="AW51" s="142"/>
      <c r="AX51" s="150"/>
      <c r="AY51" s="151"/>
      <c r="AZ51" s="152"/>
      <c r="BA51" s="153"/>
      <c r="BB51" s="14"/>
      <c r="BC51" s="14"/>
      <c r="BD51" s="163" t="e">
        <f t="shared" si="2"/>
        <v>#REF!</v>
      </c>
      <c r="BE51" s="163" t="e">
        <f t="shared" si="3"/>
        <v>#REF!</v>
      </c>
      <c r="BF51" s="163" t="e">
        <f t="shared" si="4"/>
        <v>#REF!</v>
      </c>
      <c r="BG51" s="163" t="e">
        <f t="shared" si="5"/>
        <v>#REF!</v>
      </c>
      <c r="BH51" s="163" t="e">
        <f t="shared" si="6"/>
        <v>#REF!</v>
      </c>
      <c r="BI51" s="163" t="e">
        <f t="shared" si="7"/>
        <v>#REF!</v>
      </c>
      <c r="BJ51" s="163" t="e">
        <f t="shared" si="8"/>
        <v>#REF!</v>
      </c>
      <c r="BK51" s="164" t="e">
        <f t="shared" si="9"/>
        <v>#REF!</v>
      </c>
      <c r="BL51" s="164" t="e">
        <f t="shared" si="11"/>
        <v>#REF!</v>
      </c>
    </row>
    <row r="52" spans="2:64" ht="18.75" x14ac:dyDescent="0.2">
      <c r="B52" s="74" t="e">
        <f>#REF!</f>
        <v>#REF!</v>
      </c>
      <c r="C52" s="75" t="e">
        <f>#REF!</f>
        <v>#REF!</v>
      </c>
      <c r="D52" s="384" t="e">
        <f>#REF!</f>
        <v>#REF!</v>
      </c>
      <c r="E52" s="88" t="e">
        <f>#REF!</f>
        <v>#REF!</v>
      </c>
      <c r="F52" s="89" t="e">
        <f>#REF!</f>
        <v>#REF!</v>
      </c>
      <c r="G52" s="90" t="e">
        <f>#REF!</f>
        <v>#REF!</v>
      </c>
      <c r="H52" s="94" t="e">
        <f>#REF!</f>
        <v>#REF!</v>
      </c>
      <c r="I52" s="95" t="e">
        <f>#REF!</f>
        <v>#REF!</v>
      </c>
      <c r="J52" s="95" t="e">
        <f>#REF!</f>
        <v>#REF!</v>
      </c>
      <c r="K52" s="95" t="e">
        <f>#REF!</f>
        <v>#REF!</v>
      </c>
      <c r="L52" s="95" t="e">
        <f>#REF!</f>
        <v>#REF!</v>
      </c>
      <c r="M52" s="95" t="e">
        <f>#REF!</f>
        <v>#REF!</v>
      </c>
      <c r="N52" s="95" t="e">
        <f>#REF!</f>
        <v>#REF!</v>
      </c>
      <c r="O52" s="96" t="e">
        <f>#REF!</f>
        <v>#REF!</v>
      </c>
      <c r="P52" s="96" t="e">
        <f>#REF!</f>
        <v>#REF!</v>
      </c>
      <c r="Q52" s="95" t="e">
        <f>#REF!</f>
        <v>#REF!</v>
      </c>
      <c r="R52" s="100" t="e">
        <f>#REF!</f>
        <v>#REF!</v>
      </c>
      <c r="S52" s="94" t="e">
        <f>#REF!</f>
        <v>#REF!</v>
      </c>
      <c r="T52" s="95" t="e">
        <f>#REF!</f>
        <v>#REF!</v>
      </c>
      <c r="U52" s="95" t="e">
        <f>#REF!</f>
        <v>#REF!</v>
      </c>
      <c r="V52" s="95" t="e">
        <f>#REF!</f>
        <v>#REF!</v>
      </c>
      <c r="W52" s="95" t="e">
        <f>#REF!</f>
        <v>#REF!</v>
      </c>
      <c r="X52" s="95" t="e">
        <f>#REF!</f>
        <v>#REF!</v>
      </c>
      <c r="Y52" s="95" t="e">
        <f>#REF!</f>
        <v>#REF!</v>
      </c>
      <c r="Z52" s="96" t="e">
        <f>#REF!</f>
        <v>#REF!</v>
      </c>
      <c r="AA52" s="96" t="e">
        <f>#REF!</f>
        <v>#REF!</v>
      </c>
      <c r="AB52" s="102" t="e">
        <f t="shared" si="13"/>
        <v>#REF!</v>
      </c>
      <c r="AC52" s="103" t="e">
        <f t="shared" si="13"/>
        <v>#REF!</v>
      </c>
      <c r="AD52" s="103" t="e">
        <f t="shared" si="13"/>
        <v>#REF!</v>
      </c>
      <c r="AE52" s="103" t="e">
        <f t="shared" si="12"/>
        <v>#REF!</v>
      </c>
      <c r="AF52" s="103" t="e">
        <f t="shared" si="12"/>
        <v>#REF!</v>
      </c>
      <c r="AG52" s="103" t="e">
        <f t="shared" si="12"/>
        <v>#REF!</v>
      </c>
      <c r="AH52" s="103" t="e">
        <f t="shared" si="12"/>
        <v>#REF!</v>
      </c>
      <c r="AI52" s="104" t="e">
        <f t="shared" si="12"/>
        <v>#REF!</v>
      </c>
      <c r="AJ52" s="108" t="e">
        <f t="shared" si="12"/>
        <v>#REF!</v>
      </c>
      <c r="AK52" s="100" t="e">
        <f t="shared" si="1"/>
        <v>#REF!</v>
      </c>
      <c r="AL52" s="100" t="str">
        <f t="shared" si="10"/>
        <v/>
      </c>
      <c r="AM52" s="167"/>
      <c r="AN52" s="168"/>
      <c r="AO52" s="70"/>
      <c r="AP52" s="118"/>
      <c r="AQ52" s="123"/>
      <c r="AR52" s="131"/>
      <c r="AS52" s="132"/>
      <c r="AT52" s="137"/>
      <c r="AU52" s="144"/>
      <c r="AV52" s="119"/>
      <c r="AW52" s="141"/>
      <c r="AX52" s="146"/>
      <c r="AY52" s="147"/>
      <c r="AZ52" s="148"/>
      <c r="BA52" s="149"/>
      <c r="BB52" s="14"/>
      <c r="BC52" s="14"/>
      <c r="BD52" s="161" t="e">
        <f t="shared" si="2"/>
        <v>#REF!</v>
      </c>
      <c r="BE52" s="161" t="e">
        <f t="shared" si="3"/>
        <v>#REF!</v>
      </c>
      <c r="BF52" s="161" t="e">
        <f t="shared" si="4"/>
        <v>#REF!</v>
      </c>
      <c r="BG52" s="161" t="e">
        <f t="shared" si="5"/>
        <v>#REF!</v>
      </c>
      <c r="BH52" s="161" t="e">
        <f t="shared" si="6"/>
        <v>#REF!</v>
      </c>
      <c r="BI52" s="161" t="e">
        <f t="shared" si="7"/>
        <v>#REF!</v>
      </c>
      <c r="BJ52" s="161" t="e">
        <f t="shared" si="8"/>
        <v>#REF!</v>
      </c>
      <c r="BK52" s="162" t="e">
        <f t="shared" si="9"/>
        <v>#REF!</v>
      </c>
      <c r="BL52" s="162" t="e">
        <f t="shared" si="11"/>
        <v>#REF!</v>
      </c>
    </row>
    <row r="53" spans="2:64" ht="18.75" x14ac:dyDescent="0.2">
      <c r="B53" s="76" t="e">
        <f>#REF!</f>
        <v>#REF!</v>
      </c>
      <c r="C53" s="64" t="e">
        <f>#REF!</f>
        <v>#REF!</v>
      </c>
      <c r="D53" s="385" t="e">
        <f>#REF!</f>
        <v>#REF!</v>
      </c>
      <c r="E53" s="88" t="e">
        <f>#REF!</f>
        <v>#REF!</v>
      </c>
      <c r="F53" s="89" t="e">
        <f>#REF!</f>
        <v>#REF!</v>
      </c>
      <c r="G53" s="90" t="e">
        <f>#REF!</f>
        <v>#REF!</v>
      </c>
      <c r="H53" s="94" t="e">
        <f>#REF!</f>
        <v>#REF!</v>
      </c>
      <c r="I53" s="95" t="e">
        <f>#REF!</f>
        <v>#REF!</v>
      </c>
      <c r="J53" s="95" t="e">
        <f>#REF!</f>
        <v>#REF!</v>
      </c>
      <c r="K53" s="95" t="e">
        <f>#REF!</f>
        <v>#REF!</v>
      </c>
      <c r="L53" s="95" t="e">
        <f>#REF!</f>
        <v>#REF!</v>
      </c>
      <c r="M53" s="95" t="e">
        <f>#REF!</f>
        <v>#REF!</v>
      </c>
      <c r="N53" s="95" t="e">
        <f>#REF!</f>
        <v>#REF!</v>
      </c>
      <c r="O53" s="96" t="e">
        <f>#REF!</f>
        <v>#REF!</v>
      </c>
      <c r="P53" s="96" t="e">
        <f>#REF!</f>
        <v>#REF!</v>
      </c>
      <c r="Q53" s="95" t="e">
        <f>#REF!</f>
        <v>#REF!</v>
      </c>
      <c r="R53" s="100" t="e">
        <f>#REF!</f>
        <v>#REF!</v>
      </c>
      <c r="S53" s="94" t="e">
        <f>#REF!</f>
        <v>#REF!</v>
      </c>
      <c r="T53" s="95" t="e">
        <f>#REF!</f>
        <v>#REF!</v>
      </c>
      <c r="U53" s="95" t="e">
        <f>#REF!</f>
        <v>#REF!</v>
      </c>
      <c r="V53" s="95" t="e">
        <f>#REF!</f>
        <v>#REF!</v>
      </c>
      <c r="W53" s="95" t="e">
        <f>#REF!</f>
        <v>#REF!</v>
      </c>
      <c r="X53" s="95" t="e">
        <f>#REF!</f>
        <v>#REF!</v>
      </c>
      <c r="Y53" s="95" t="e">
        <f>#REF!</f>
        <v>#REF!</v>
      </c>
      <c r="Z53" s="96" t="e">
        <f>#REF!</f>
        <v>#REF!</v>
      </c>
      <c r="AA53" s="96" t="e">
        <f>#REF!</f>
        <v>#REF!</v>
      </c>
      <c r="AB53" s="102" t="e">
        <f t="shared" si="13"/>
        <v>#REF!</v>
      </c>
      <c r="AC53" s="103" t="e">
        <f t="shared" si="13"/>
        <v>#REF!</v>
      </c>
      <c r="AD53" s="103" t="e">
        <f t="shared" si="13"/>
        <v>#REF!</v>
      </c>
      <c r="AE53" s="103" t="e">
        <f t="shared" si="12"/>
        <v>#REF!</v>
      </c>
      <c r="AF53" s="103" t="e">
        <f t="shared" si="12"/>
        <v>#REF!</v>
      </c>
      <c r="AG53" s="103" t="e">
        <f t="shared" si="12"/>
        <v>#REF!</v>
      </c>
      <c r="AH53" s="103" t="e">
        <f t="shared" si="12"/>
        <v>#REF!</v>
      </c>
      <c r="AI53" s="104" t="e">
        <f t="shared" si="12"/>
        <v>#REF!</v>
      </c>
      <c r="AJ53" s="108" t="e">
        <f t="shared" si="12"/>
        <v>#REF!</v>
      </c>
      <c r="AK53" s="100" t="e">
        <f t="shared" si="1"/>
        <v>#REF!</v>
      </c>
      <c r="AL53" s="100" t="str">
        <f t="shared" si="10"/>
        <v/>
      </c>
      <c r="AM53" s="167"/>
      <c r="AN53" s="168"/>
      <c r="AO53" s="70"/>
      <c r="AP53" s="118"/>
      <c r="AQ53" s="123"/>
      <c r="AR53" s="131"/>
      <c r="AS53" s="132"/>
      <c r="AT53" s="137"/>
      <c r="AU53" s="144"/>
      <c r="AV53" s="119"/>
      <c r="AW53" s="141"/>
      <c r="AX53" s="146"/>
      <c r="AY53" s="147"/>
      <c r="AZ53" s="148"/>
      <c r="BA53" s="149"/>
      <c r="BB53" s="14"/>
      <c r="BC53" s="14"/>
      <c r="BD53" s="161" t="e">
        <f t="shared" si="2"/>
        <v>#REF!</v>
      </c>
      <c r="BE53" s="161" t="e">
        <f t="shared" si="3"/>
        <v>#REF!</v>
      </c>
      <c r="BF53" s="161" t="e">
        <f t="shared" si="4"/>
        <v>#REF!</v>
      </c>
      <c r="BG53" s="161" t="e">
        <f t="shared" si="5"/>
        <v>#REF!</v>
      </c>
      <c r="BH53" s="161" t="e">
        <f t="shared" si="6"/>
        <v>#REF!</v>
      </c>
      <c r="BI53" s="161" t="e">
        <f t="shared" si="7"/>
        <v>#REF!</v>
      </c>
      <c r="BJ53" s="161" t="e">
        <f t="shared" si="8"/>
        <v>#REF!</v>
      </c>
      <c r="BK53" s="162" t="e">
        <f t="shared" si="9"/>
        <v>#REF!</v>
      </c>
      <c r="BL53" s="162" t="e">
        <f t="shared" si="11"/>
        <v>#REF!</v>
      </c>
    </row>
    <row r="54" spans="2:64" ht="18.75" x14ac:dyDescent="0.2">
      <c r="B54" s="76" t="e">
        <f>#REF!</f>
        <v>#REF!</v>
      </c>
      <c r="C54" s="64" t="e">
        <f>#REF!</f>
        <v>#REF!</v>
      </c>
      <c r="D54" s="385" t="e">
        <f>#REF!</f>
        <v>#REF!</v>
      </c>
      <c r="E54" s="88" t="e">
        <f>#REF!</f>
        <v>#REF!</v>
      </c>
      <c r="F54" s="89" t="e">
        <f>#REF!</f>
        <v>#REF!</v>
      </c>
      <c r="G54" s="90" t="e">
        <f>#REF!</f>
        <v>#REF!</v>
      </c>
      <c r="H54" s="94" t="e">
        <f>#REF!</f>
        <v>#REF!</v>
      </c>
      <c r="I54" s="95" t="e">
        <f>#REF!</f>
        <v>#REF!</v>
      </c>
      <c r="J54" s="95" t="e">
        <f>#REF!</f>
        <v>#REF!</v>
      </c>
      <c r="K54" s="95" t="e">
        <f>#REF!</f>
        <v>#REF!</v>
      </c>
      <c r="L54" s="95" t="e">
        <f>#REF!</f>
        <v>#REF!</v>
      </c>
      <c r="M54" s="95" t="e">
        <f>#REF!</f>
        <v>#REF!</v>
      </c>
      <c r="N54" s="95" t="e">
        <f>#REF!</f>
        <v>#REF!</v>
      </c>
      <c r="O54" s="96" t="e">
        <f>#REF!</f>
        <v>#REF!</v>
      </c>
      <c r="P54" s="96" t="e">
        <f>#REF!</f>
        <v>#REF!</v>
      </c>
      <c r="Q54" s="95" t="e">
        <f>#REF!</f>
        <v>#REF!</v>
      </c>
      <c r="R54" s="100" t="e">
        <f>#REF!</f>
        <v>#REF!</v>
      </c>
      <c r="S54" s="94" t="e">
        <f>#REF!</f>
        <v>#REF!</v>
      </c>
      <c r="T54" s="95" t="e">
        <f>#REF!</f>
        <v>#REF!</v>
      </c>
      <c r="U54" s="95" t="e">
        <f>#REF!</f>
        <v>#REF!</v>
      </c>
      <c r="V54" s="95" t="e">
        <f>#REF!</f>
        <v>#REF!</v>
      </c>
      <c r="W54" s="95" t="e">
        <f>#REF!</f>
        <v>#REF!</v>
      </c>
      <c r="X54" s="95" t="e">
        <f>#REF!</f>
        <v>#REF!</v>
      </c>
      <c r="Y54" s="95" t="e">
        <f>#REF!</f>
        <v>#REF!</v>
      </c>
      <c r="Z54" s="96" t="e">
        <f>#REF!</f>
        <v>#REF!</v>
      </c>
      <c r="AA54" s="96" t="e">
        <f>#REF!</f>
        <v>#REF!</v>
      </c>
      <c r="AB54" s="102" t="e">
        <f t="shared" si="13"/>
        <v>#REF!</v>
      </c>
      <c r="AC54" s="103" t="e">
        <f t="shared" si="13"/>
        <v>#REF!</v>
      </c>
      <c r="AD54" s="103" t="e">
        <f t="shared" si="13"/>
        <v>#REF!</v>
      </c>
      <c r="AE54" s="103" t="e">
        <f t="shared" si="12"/>
        <v>#REF!</v>
      </c>
      <c r="AF54" s="103" t="e">
        <f t="shared" si="12"/>
        <v>#REF!</v>
      </c>
      <c r="AG54" s="103" t="e">
        <f t="shared" si="12"/>
        <v>#REF!</v>
      </c>
      <c r="AH54" s="103" t="e">
        <f t="shared" si="12"/>
        <v>#REF!</v>
      </c>
      <c r="AI54" s="104" t="e">
        <f t="shared" si="12"/>
        <v>#REF!</v>
      </c>
      <c r="AJ54" s="108" t="e">
        <f t="shared" si="12"/>
        <v>#REF!</v>
      </c>
      <c r="AK54" s="100" t="e">
        <f t="shared" si="1"/>
        <v>#REF!</v>
      </c>
      <c r="AL54" s="100" t="str">
        <f t="shared" si="10"/>
        <v/>
      </c>
      <c r="AM54" s="167"/>
      <c r="AN54" s="168"/>
      <c r="AO54" s="70"/>
      <c r="AP54" s="118"/>
      <c r="AQ54" s="123"/>
      <c r="AR54" s="131"/>
      <c r="AS54" s="132"/>
      <c r="AT54" s="137"/>
      <c r="AU54" s="144"/>
      <c r="AV54" s="119"/>
      <c r="AW54" s="141"/>
      <c r="AX54" s="146"/>
      <c r="AY54" s="147"/>
      <c r="AZ54" s="148"/>
      <c r="BA54" s="149"/>
      <c r="BB54" s="14"/>
      <c r="BC54" s="14"/>
      <c r="BD54" s="161" t="e">
        <f t="shared" si="2"/>
        <v>#REF!</v>
      </c>
      <c r="BE54" s="161" t="e">
        <f t="shared" si="3"/>
        <v>#REF!</v>
      </c>
      <c r="BF54" s="161" t="e">
        <f t="shared" si="4"/>
        <v>#REF!</v>
      </c>
      <c r="BG54" s="161" t="e">
        <f t="shared" si="5"/>
        <v>#REF!</v>
      </c>
      <c r="BH54" s="161" t="e">
        <f t="shared" si="6"/>
        <v>#REF!</v>
      </c>
      <c r="BI54" s="161" t="e">
        <f t="shared" si="7"/>
        <v>#REF!</v>
      </c>
      <c r="BJ54" s="161" t="e">
        <f t="shared" si="8"/>
        <v>#REF!</v>
      </c>
      <c r="BK54" s="162" t="e">
        <f t="shared" si="9"/>
        <v>#REF!</v>
      </c>
      <c r="BL54" s="162" t="e">
        <f t="shared" si="11"/>
        <v>#REF!</v>
      </c>
    </row>
    <row r="55" spans="2:64" ht="18.75" x14ac:dyDescent="0.2">
      <c r="B55" s="77" t="e">
        <f>#REF!</f>
        <v>#REF!</v>
      </c>
      <c r="C55" s="78" t="e">
        <f>#REF!</f>
        <v>#REF!</v>
      </c>
      <c r="D55" s="386" t="e">
        <f>#REF!</f>
        <v>#REF!</v>
      </c>
      <c r="E55" s="88" t="e">
        <f>#REF!</f>
        <v>#REF!</v>
      </c>
      <c r="F55" s="89" t="e">
        <f>#REF!</f>
        <v>#REF!</v>
      </c>
      <c r="G55" s="90" t="e">
        <f>#REF!</f>
        <v>#REF!</v>
      </c>
      <c r="H55" s="94" t="e">
        <f>#REF!</f>
        <v>#REF!</v>
      </c>
      <c r="I55" s="95" t="e">
        <f>#REF!</f>
        <v>#REF!</v>
      </c>
      <c r="J55" s="95" t="e">
        <f>#REF!</f>
        <v>#REF!</v>
      </c>
      <c r="K55" s="95" t="e">
        <f>#REF!</f>
        <v>#REF!</v>
      </c>
      <c r="L55" s="95" t="e">
        <f>#REF!</f>
        <v>#REF!</v>
      </c>
      <c r="M55" s="95" t="e">
        <f>#REF!</f>
        <v>#REF!</v>
      </c>
      <c r="N55" s="95" t="e">
        <f>#REF!</f>
        <v>#REF!</v>
      </c>
      <c r="O55" s="96" t="e">
        <f>#REF!</f>
        <v>#REF!</v>
      </c>
      <c r="P55" s="96" t="e">
        <f>#REF!</f>
        <v>#REF!</v>
      </c>
      <c r="Q55" s="95" t="e">
        <f>#REF!</f>
        <v>#REF!</v>
      </c>
      <c r="R55" s="100" t="e">
        <f>#REF!</f>
        <v>#REF!</v>
      </c>
      <c r="S55" s="94" t="e">
        <f>#REF!</f>
        <v>#REF!</v>
      </c>
      <c r="T55" s="95" t="e">
        <f>#REF!</f>
        <v>#REF!</v>
      </c>
      <c r="U55" s="95" t="e">
        <f>#REF!</f>
        <v>#REF!</v>
      </c>
      <c r="V55" s="95" t="e">
        <f>#REF!</f>
        <v>#REF!</v>
      </c>
      <c r="W55" s="95" t="e">
        <f>#REF!</f>
        <v>#REF!</v>
      </c>
      <c r="X55" s="95" t="e">
        <f>#REF!</f>
        <v>#REF!</v>
      </c>
      <c r="Y55" s="95" t="e">
        <f>#REF!</f>
        <v>#REF!</v>
      </c>
      <c r="Z55" s="96" t="e">
        <f>#REF!</f>
        <v>#REF!</v>
      </c>
      <c r="AA55" s="96" t="e">
        <f>#REF!</f>
        <v>#REF!</v>
      </c>
      <c r="AB55" s="102" t="e">
        <f t="shared" si="13"/>
        <v>#REF!</v>
      </c>
      <c r="AC55" s="103" t="e">
        <f t="shared" si="13"/>
        <v>#REF!</v>
      </c>
      <c r="AD55" s="103" t="e">
        <f t="shared" si="13"/>
        <v>#REF!</v>
      </c>
      <c r="AE55" s="103" t="e">
        <f t="shared" si="12"/>
        <v>#REF!</v>
      </c>
      <c r="AF55" s="103" t="e">
        <f t="shared" si="12"/>
        <v>#REF!</v>
      </c>
      <c r="AG55" s="103" t="e">
        <f t="shared" si="12"/>
        <v>#REF!</v>
      </c>
      <c r="AH55" s="103" t="e">
        <f t="shared" si="12"/>
        <v>#REF!</v>
      </c>
      <c r="AI55" s="104" t="e">
        <f t="shared" si="12"/>
        <v>#REF!</v>
      </c>
      <c r="AJ55" s="108" t="e">
        <f t="shared" si="12"/>
        <v>#REF!</v>
      </c>
      <c r="AK55" s="100" t="e">
        <f t="shared" si="1"/>
        <v>#REF!</v>
      </c>
      <c r="AL55" s="100" t="str">
        <f t="shared" si="10"/>
        <v/>
      </c>
      <c r="AM55" s="167"/>
      <c r="AN55" s="168"/>
      <c r="AO55" s="70"/>
      <c r="AP55" s="118"/>
      <c r="AQ55" s="123"/>
      <c r="AR55" s="131"/>
      <c r="AS55" s="132"/>
      <c r="AT55" s="137"/>
      <c r="AU55" s="144"/>
      <c r="AV55" s="119"/>
      <c r="AW55" s="141"/>
      <c r="AX55" s="146"/>
      <c r="AY55" s="147"/>
      <c r="AZ55" s="148"/>
      <c r="BA55" s="149"/>
      <c r="BB55" s="14"/>
      <c r="BC55" s="14"/>
      <c r="BD55" s="161" t="e">
        <f t="shared" si="2"/>
        <v>#REF!</v>
      </c>
      <c r="BE55" s="161" t="e">
        <f t="shared" si="3"/>
        <v>#REF!</v>
      </c>
      <c r="BF55" s="161" t="e">
        <f t="shared" si="4"/>
        <v>#REF!</v>
      </c>
      <c r="BG55" s="161" t="e">
        <f t="shared" si="5"/>
        <v>#REF!</v>
      </c>
      <c r="BH55" s="161" t="e">
        <f t="shared" si="6"/>
        <v>#REF!</v>
      </c>
      <c r="BI55" s="161" t="e">
        <f t="shared" si="7"/>
        <v>#REF!</v>
      </c>
      <c r="BJ55" s="161" t="e">
        <f t="shared" si="8"/>
        <v>#REF!</v>
      </c>
      <c r="BK55" s="162" t="e">
        <f t="shared" si="9"/>
        <v>#REF!</v>
      </c>
      <c r="BL55" s="162" t="e">
        <f t="shared" si="11"/>
        <v>#REF!</v>
      </c>
    </row>
    <row r="56" spans="2:64" ht="18.75" x14ac:dyDescent="0.2">
      <c r="B56" s="80" t="e">
        <f>#REF!</f>
        <v>#REF!</v>
      </c>
      <c r="C56" s="81" t="e">
        <f>#REF!</f>
        <v>#REF!</v>
      </c>
      <c r="D56" s="387" t="e">
        <f>#REF!</f>
        <v>#REF!</v>
      </c>
      <c r="E56" s="91" t="e">
        <f>#REF!</f>
        <v>#REF!</v>
      </c>
      <c r="F56" s="92" t="e">
        <f>#REF!</f>
        <v>#REF!</v>
      </c>
      <c r="G56" s="93" t="e">
        <f>#REF!</f>
        <v>#REF!</v>
      </c>
      <c r="H56" s="97" t="e">
        <f>#REF!</f>
        <v>#REF!</v>
      </c>
      <c r="I56" s="98" t="e">
        <f>#REF!</f>
        <v>#REF!</v>
      </c>
      <c r="J56" s="98" t="e">
        <f>#REF!</f>
        <v>#REF!</v>
      </c>
      <c r="K56" s="98" t="e">
        <f>#REF!</f>
        <v>#REF!</v>
      </c>
      <c r="L56" s="98" t="e">
        <f>#REF!</f>
        <v>#REF!</v>
      </c>
      <c r="M56" s="98" t="e">
        <f>#REF!</f>
        <v>#REF!</v>
      </c>
      <c r="N56" s="98" t="e">
        <f>#REF!</f>
        <v>#REF!</v>
      </c>
      <c r="O56" s="99" t="e">
        <f>#REF!</f>
        <v>#REF!</v>
      </c>
      <c r="P56" s="99" t="e">
        <f>#REF!</f>
        <v>#REF!</v>
      </c>
      <c r="Q56" s="98" t="e">
        <f>#REF!</f>
        <v>#REF!</v>
      </c>
      <c r="R56" s="101" t="e">
        <f>#REF!</f>
        <v>#REF!</v>
      </c>
      <c r="S56" s="97" t="e">
        <f>#REF!</f>
        <v>#REF!</v>
      </c>
      <c r="T56" s="98" t="e">
        <f>#REF!</f>
        <v>#REF!</v>
      </c>
      <c r="U56" s="98" t="e">
        <f>#REF!</f>
        <v>#REF!</v>
      </c>
      <c r="V56" s="98" t="e">
        <f>#REF!</f>
        <v>#REF!</v>
      </c>
      <c r="W56" s="98" t="e">
        <f>#REF!</f>
        <v>#REF!</v>
      </c>
      <c r="X56" s="98" t="e">
        <f>#REF!</f>
        <v>#REF!</v>
      </c>
      <c r="Y56" s="98" t="e">
        <f>#REF!</f>
        <v>#REF!</v>
      </c>
      <c r="Z56" s="99" t="e">
        <f>#REF!</f>
        <v>#REF!</v>
      </c>
      <c r="AA56" s="99" t="e">
        <f>#REF!</f>
        <v>#REF!</v>
      </c>
      <c r="AB56" s="105" t="e">
        <f t="shared" si="13"/>
        <v>#REF!</v>
      </c>
      <c r="AC56" s="106" t="e">
        <f t="shared" si="13"/>
        <v>#REF!</v>
      </c>
      <c r="AD56" s="106" t="e">
        <f t="shared" si="13"/>
        <v>#REF!</v>
      </c>
      <c r="AE56" s="106" t="e">
        <f t="shared" si="12"/>
        <v>#REF!</v>
      </c>
      <c r="AF56" s="106" t="e">
        <f t="shared" si="12"/>
        <v>#REF!</v>
      </c>
      <c r="AG56" s="106" t="e">
        <f t="shared" si="12"/>
        <v>#REF!</v>
      </c>
      <c r="AH56" s="106" t="e">
        <f t="shared" si="12"/>
        <v>#REF!</v>
      </c>
      <c r="AI56" s="107" t="e">
        <f t="shared" si="12"/>
        <v>#REF!</v>
      </c>
      <c r="AJ56" s="109" t="e">
        <f t="shared" si="12"/>
        <v>#REF!</v>
      </c>
      <c r="AK56" s="101" t="e">
        <f t="shared" si="1"/>
        <v>#REF!</v>
      </c>
      <c r="AL56" s="101" t="str">
        <f t="shared" si="10"/>
        <v/>
      </c>
      <c r="AM56" s="169"/>
      <c r="AN56" s="170"/>
      <c r="AO56" s="71"/>
      <c r="AP56" s="120"/>
      <c r="AQ56" s="124"/>
      <c r="AR56" s="133"/>
      <c r="AS56" s="134"/>
      <c r="AT56" s="138"/>
      <c r="AU56" s="145"/>
      <c r="AV56" s="121"/>
      <c r="AW56" s="142"/>
      <c r="AX56" s="150"/>
      <c r="AY56" s="151"/>
      <c r="AZ56" s="152"/>
      <c r="BA56" s="153"/>
      <c r="BB56" s="14"/>
      <c r="BC56" s="14"/>
      <c r="BD56" s="163" t="e">
        <f t="shared" si="2"/>
        <v>#REF!</v>
      </c>
      <c r="BE56" s="163" t="e">
        <f t="shared" si="3"/>
        <v>#REF!</v>
      </c>
      <c r="BF56" s="163" t="e">
        <f t="shared" si="4"/>
        <v>#REF!</v>
      </c>
      <c r="BG56" s="163" t="e">
        <f t="shared" si="5"/>
        <v>#REF!</v>
      </c>
      <c r="BH56" s="163" t="e">
        <f t="shared" si="6"/>
        <v>#REF!</v>
      </c>
      <c r="BI56" s="163" t="e">
        <f t="shared" si="7"/>
        <v>#REF!</v>
      </c>
      <c r="BJ56" s="163" t="e">
        <f t="shared" si="8"/>
        <v>#REF!</v>
      </c>
      <c r="BK56" s="164" t="e">
        <f t="shared" si="9"/>
        <v>#REF!</v>
      </c>
      <c r="BL56" s="164" t="e">
        <f t="shared" si="11"/>
        <v>#REF!</v>
      </c>
    </row>
    <row r="57" spans="2:64" ht="18.75" x14ac:dyDescent="0.2">
      <c r="B57" s="84" t="e">
        <f>#REF!</f>
        <v>#REF!</v>
      </c>
      <c r="C57" s="65" t="e">
        <f>#REF!</f>
        <v>#REF!</v>
      </c>
      <c r="D57" s="388" t="e">
        <f>#REF!</f>
        <v>#REF!</v>
      </c>
      <c r="E57" s="91" t="e">
        <f>#REF!</f>
        <v>#REF!</v>
      </c>
      <c r="F57" s="92" t="e">
        <f>#REF!</f>
        <v>#REF!</v>
      </c>
      <c r="G57" s="93" t="e">
        <f>#REF!</f>
        <v>#REF!</v>
      </c>
      <c r="H57" s="97" t="e">
        <f>#REF!</f>
        <v>#REF!</v>
      </c>
      <c r="I57" s="98" t="e">
        <f>#REF!</f>
        <v>#REF!</v>
      </c>
      <c r="J57" s="98" t="e">
        <f>#REF!</f>
        <v>#REF!</v>
      </c>
      <c r="K57" s="98" t="e">
        <f>#REF!</f>
        <v>#REF!</v>
      </c>
      <c r="L57" s="98" t="e">
        <f>#REF!</f>
        <v>#REF!</v>
      </c>
      <c r="M57" s="98" t="e">
        <f>#REF!</f>
        <v>#REF!</v>
      </c>
      <c r="N57" s="98" t="e">
        <f>#REF!</f>
        <v>#REF!</v>
      </c>
      <c r="O57" s="99" t="e">
        <f>#REF!</f>
        <v>#REF!</v>
      </c>
      <c r="P57" s="99" t="e">
        <f>#REF!</f>
        <v>#REF!</v>
      </c>
      <c r="Q57" s="98" t="e">
        <f>#REF!</f>
        <v>#REF!</v>
      </c>
      <c r="R57" s="101" t="e">
        <f>#REF!</f>
        <v>#REF!</v>
      </c>
      <c r="S57" s="97" t="e">
        <f>#REF!</f>
        <v>#REF!</v>
      </c>
      <c r="T57" s="98" t="e">
        <f>#REF!</f>
        <v>#REF!</v>
      </c>
      <c r="U57" s="98" t="e">
        <f>#REF!</f>
        <v>#REF!</v>
      </c>
      <c r="V57" s="98" t="e">
        <f>#REF!</f>
        <v>#REF!</v>
      </c>
      <c r="W57" s="98" t="e">
        <f>#REF!</f>
        <v>#REF!</v>
      </c>
      <c r="X57" s="98" t="e">
        <f>#REF!</f>
        <v>#REF!</v>
      </c>
      <c r="Y57" s="98" t="e">
        <f>#REF!</f>
        <v>#REF!</v>
      </c>
      <c r="Z57" s="99" t="e">
        <f>#REF!</f>
        <v>#REF!</v>
      </c>
      <c r="AA57" s="99" t="e">
        <f>#REF!</f>
        <v>#REF!</v>
      </c>
      <c r="AB57" s="105" t="e">
        <f t="shared" si="13"/>
        <v>#REF!</v>
      </c>
      <c r="AC57" s="106" t="e">
        <f t="shared" si="13"/>
        <v>#REF!</v>
      </c>
      <c r="AD57" s="106" t="e">
        <f t="shared" si="13"/>
        <v>#REF!</v>
      </c>
      <c r="AE57" s="106" t="e">
        <f t="shared" si="12"/>
        <v>#REF!</v>
      </c>
      <c r="AF57" s="106" t="e">
        <f t="shared" si="12"/>
        <v>#REF!</v>
      </c>
      <c r="AG57" s="106" t="e">
        <f t="shared" si="12"/>
        <v>#REF!</v>
      </c>
      <c r="AH57" s="106" t="e">
        <f t="shared" si="12"/>
        <v>#REF!</v>
      </c>
      <c r="AI57" s="107" t="e">
        <f t="shared" si="12"/>
        <v>#REF!</v>
      </c>
      <c r="AJ57" s="109" t="e">
        <f t="shared" si="12"/>
        <v>#REF!</v>
      </c>
      <c r="AK57" s="101" t="e">
        <f t="shared" si="1"/>
        <v>#REF!</v>
      </c>
      <c r="AL57" s="101" t="str">
        <f t="shared" si="10"/>
        <v/>
      </c>
      <c r="AM57" s="169"/>
      <c r="AN57" s="170"/>
      <c r="AO57" s="71"/>
      <c r="AP57" s="120"/>
      <c r="AQ57" s="124"/>
      <c r="AR57" s="133"/>
      <c r="AS57" s="134"/>
      <c r="AT57" s="138"/>
      <c r="AU57" s="145"/>
      <c r="AV57" s="121"/>
      <c r="AW57" s="142"/>
      <c r="AX57" s="150"/>
      <c r="AY57" s="151"/>
      <c r="AZ57" s="152"/>
      <c r="BA57" s="153"/>
      <c r="BB57" s="14"/>
      <c r="BC57" s="14"/>
      <c r="BD57" s="163" t="e">
        <f t="shared" si="2"/>
        <v>#REF!</v>
      </c>
      <c r="BE57" s="163" t="e">
        <f t="shared" si="3"/>
        <v>#REF!</v>
      </c>
      <c r="BF57" s="163" t="e">
        <f t="shared" si="4"/>
        <v>#REF!</v>
      </c>
      <c r="BG57" s="163" t="e">
        <f t="shared" si="5"/>
        <v>#REF!</v>
      </c>
      <c r="BH57" s="163" t="e">
        <f t="shared" si="6"/>
        <v>#REF!</v>
      </c>
      <c r="BI57" s="163" t="e">
        <f t="shared" si="7"/>
        <v>#REF!</v>
      </c>
      <c r="BJ57" s="163" t="e">
        <f t="shared" si="8"/>
        <v>#REF!</v>
      </c>
      <c r="BK57" s="164" t="e">
        <f t="shared" si="9"/>
        <v>#REF!</v>
      </c>
      <c r="BL57" s="164" t="e">
        <f t="shared" si="11"/>
        <v>#REF!</v>
      </c>
    </row>
    <row r="58" spans="2:64" ht="18.75" x14ac:dyDescent="0.2">
      <c r="B58" s="82" t="e">
        <f>#REF!</f>
        <v>#REF!</v>
      </c>
      <c r="C58" s="83" t="e">
        <f>#REF!</f>
        <v>#REF!</v>
      </c>
      <c r="D58" s="389" t="e">
        <f>#REF!</f>
        <v>#REF!</v>
      </c>
      <c r="E58" s="91" t="e">
        <f>#REF!</f>
        <v>#REF!</v>
      </c>
      <c r="F58" s="92" t="e">
        <f>#REF!</f>
        <v>#REF!</v>
      </c>
      <c r="G58" s="93" t="e">
        <f>#REF!</f>
        <v>#REF!</v>
      </c>
      <c r="H58" s="97" t="e">
        <f>#REF!</f>
        <v>#REF!</v>
      </c>
      <c r="I58" s="98" t="e">
        <f>#REF!</f>
        <v>#REF!</v>
      </c>
      <c r="J58" s="98" t="e">
        <f>#REF!</f>
        <v>#REF!</v>
      </c>
      <c r="K58" s="98" t="e">
        <f>#REF!</f>
        <v>#REF!</v>
      </c>
      <c r="L58" s="98" t="e">
        <f>#REF!</f>
        <v>#REF!</v>
      </c>
      <c r="M58" s="98" t="e">
        <f>#REF!</f>
        <v>#REF!</v>
      </c>
      <c r="N58" s="98" t="e">
        <f>#REF!</f>
        <v>#REF!</v>
      </c>
      <c r="O58" s="99" t="e">
        <f>#REF!</f>
        <v>#REF!</v>
      </c>
      <c r="P58" s="99" t="e">
        <f>#REF!</f>
        <v>#REF!</v>
      </c>
      <c r="Q58" s="98" t="e">
        <f>#REF!</f>
        <v>#REF!</v>
      </c>
      <c r="R58" s="101" t="e">
        <f>#REF!</f>
        <v>#REF!</v>
      </c>
      <c r="S58" s="97" t="e">
        <f>#REF!</f>
        <v>#REF!</v>
      </c>
      <c r="T58" s="98" t="e">
        <f>#REF!</f>
        <v>#REF!</v>
      </c>
      <c r="U58" s="98" t="e">
        <f>#REF!</f>
        <v>#REF!</v>
      </c>
      <c r="V58" s="98" t="e">
        <f>#REF!</f>
        <v>#REF!</v>
      </c>
      <c r="W58" s="98" t="e">
        <f>#REF!</f>
        <v>#REF!</v>
      </c>
      <c r="X58" s="98" t="e">
        <f>#REF!</f>
        <v>#REF!</v>
      </c>
      <c r="Y58" s="98" t="e">
        <f>#REF!</f>
        <v>#REF!</v>
      </c>
      <c r="Z58" s="99" t="e">
        <f>#REF!</f>
        <v>#REF!</v>
      </c>
      <c r="AA58" s="99" t="e">
        <f>#REF!</f>
        <v>#REF!</v>
      </c>
      <c r="AB58" s="105" t="e">
        <f t="shared" si="13"/>
        <v>#REF!</v>
      </c>
      <c r="AC58" s="106" t="e">
        <f t="shared" si="13"/>
        <v>#REF!</v>
      </c>
      <c r="AD58" s="106" t="e">
        <f t="shared" si="13"/>
        <v>#REF!</v>
      </c>
      <c r="AE58" s="106" t="e">
        <f t="shared" si="12"/>
        <v>#REF!</v>
      </c>
      <c r="AF58" s="106" t="e">
        <f t="shared" si="12"/>
        <v>#REF!</v>
      </c>
      <c r="AG58" s="106" t="e">
        <f t="shared" si="12"/>
        <v>#REF!</v>
      </c>
      <c r="AH58" s="106" t="e">
        <f t="shared" si="12"/>
        <v>#REF!</v>
      </c>
      <c r="AI58" s="107" t="e">
        <f t="shared" si="12"/>
        <v>#REF!</v>
      </c>
      <c r="AJ58" s="109" t="e">
        <f t="shared" si="12"/>
        <v>#REF!</v>
      </c>
      <c r="AK58" s="101" t="e">
        <f t="shared" si="1"/>
        <v>#REF!</v>
      </c>
      <c r="AL58" s="101" t="str">
        <f t="shared" si="10"/>
        <v/>
      </c>
      <c r="AM58" s="169"/>
      <c r="AN58" s="170"/>
      <c r="AO58" s="71"/>
      <c r="AP58" s="120"/>
      <c r="AQ58" s="124"/>
      <c r="AR58" s="133"/>
      <c r="AS58" s="134"/>
      <c r="AT58" s="138"/>
      <c r="AU58" s="145"/>
      <c r="AV58" s="121"/>
      <c r="AW58" s="142"/>
      <c r="AX58" s="150"/>
      <c r="AY58" s="151"/>
      <c r="AZ58" s="152"/>
      <c r="BA58" s="153"/>
      <c r="BB58" s="14"/>
      <c r="BC58" s="14"/>
      <c r="BD58" s="163" t="e">
        <f t="shared" si="2"/>
        <v>#REF!</v>
      </c>
      <c r="BE58" s="163" t="e">
        <f t="shared" si="3"/>
        <v>#REF!</v>
      </c>
      <c r="BF58" s="163" t="e">
        <f t="shared" si="4"/>
        <v>#REF!</v>
      </c>
      <c r="BG58" s="163" t="e">
        <f t="shared" si="5"/>
        <v>#REF!</v>
      </c>
      <c r="BH58" s="163" t="e">
        <f t="shared" si="6"/>
        <v>#REF!</v>
      </c>
      <c r="BI58" s="163" t="e">
        <f t="shared" si="7"/>
        <v>#REF!</v>
      </c>
      <c r="BJ58" s="163" t="e">
        <f t="shared" si="8"/>
        <v>#REF!</v>
      </c>
      <c r="BK58" s="164" t="e">
        <f t="shared" si="9"/>
        <v>#REF!</v>
      </c>
      <c r="BL58" s="164" t="e">
        <f t="shared" si="11"/>
        <v>#REF!</v>
      </c>
    </row>
    <row r="59" spans="2:64" ht="18.75" x14ac:dyDescent="0.2">
      <c r="B59" s="85" t="e">
        <f>#REF!</f>
        <v>#REF!</v>
      </c>
      <c r="C59" s="86" t="e">
        <f>#REF!</f>
        <v>#REF!</v>
      </c>
      <c r="D59" s="87" t="e">
        <f>#REF!</f>
        <v>#REF!</v>
      </c>
      <c r="E59" s="88" t="e">
        <f>#REF!</f>
        <v>#REF!</v>
      </c>
      <c r="F59" s="89" t="e">
        <f>#REF!</f>
        <v>#REF!</v>
      </c>
      <c r="G59" s="90" t="e">
        <f>#REF!</f>
        <v>#REF!</v>
      </c>
      <c r="H59" s="94" t="e">
        <f>#REF!</f>
        <v>#REF!</v>
      </c>
      <c r="I59" s="95" t="e">
        <f>#REF!</f>
        <v>#REF!</v>
      </c>
      <c r="J59" s="95" t="e">
        <f>#REF!</f>
        <v>#REF!</v>
      </c>
      <c r="K59" s="95" t="e">
        <f>#REF!</f>
        <v>#REF!</v>
      </c>
      <c r="L59" s="95" t="e">
        <f>#REF!</f>
        <v>#REF!</v>
      </c>
      <c r="M59" s="95" t="e">
        <f>#REF!</f>
        <v>#REF!</v>
      </c>
      <c r="N59" s="95" t="e">
        <f>#REF!</f>
        <v>#REF!</v>
      </c>
      <c r="O59" s="96" t="e">
        <f>#REF!</f>
        <v>#REF!</v>
      </c>
      <c r="P59" s="96" t="e">
        <f>#REF!</f>
        <v>#REF!</v>
      </c>
      <c r="Q59" s="95" t="e">
        <f>#REF!</f>
        <v>#REF!</v>
      </c>
      <c r="R59" s="100" t="e">
        <f>#REF!</f>
        <v>#REF!</v>
      </c>
      <c r="S59" s="94" t="e">
        <f>#REF!</f>
        <v>#REF!</v>
      </c>
      <c r="T59" s="95" t="e">
        <f>#REF!</f>
        <v>#REF!</v>
      </c>
      <c r="U59" s="95" t="e">
        <f>#REF!</f>
        <v>#REF!</v>
      </c>
      <c r="V59" s="95" t="e">
        <f>#REF!</f>
        <v>#REF!</v>
      </c>
      <c r="W59" s="95" t="e">
        <f>#REF!</f>
        <v>#REF!</v>
      </c>
      <c r="X59" s="95" t="e">
        <f>#REF!</f>
        <v>#REF!</v>
      </c>
      <c r="Y59" s="95" t="e">
        <f>#REF!</f>
        <v>#REF!</v>
      </c>
      <c r="Z59" s="96" t="e">
        <f>#REF!</f>
        <v>#REF!</v>
      </c>
      <c r="AA59" s="96" t="e">
        <f>#REF!</f>
        <v>#REF!</v>
      </c>
      <c r="AB59" s="102" t="e">
        <f t="shared" si="13"/>
        <v>#REF!</v>
      </c>
      <c r="AC59" s="103" t="e">
        <f t="shared" si="13"/>
        <v>#REF!</v>
      </c>
      <c r="AD59" s="103" t="e">
        <f t="shared" si="13"/>
        <v>#REF!</v>
      </c>
      <c r="AE59" s="103" t="e">
        <f t="shared" si="12"/>
        <v>#REF!</v>
      </c>
      <c r="AF59" s="103" t="e">
        <f t="shared" si="12"/>
        <v>#REF!</v>
      </c>
      <c r="AG59" s="103" t="e">
        <f t="shared" si="12"/>
        <v>#REF!</v>
      </c>
      <c r="AH59" s="103" t="e">
        <f t="shared" si="12"/>
        <v>#REF!</v>
      </c>
      <c r="AI59" s="104" t="e">
        <f t="shared" si="12"/>
        <v>#REF!</v>
      </c>
      <c r="AJ59" s="108" t="e">
        <f t="shared" si="12"/>
        <v>#REF!</v>
      </c>
      <c r="AK59" s="100" t="e">
        <f t="shared" si="1"/>
        <v>#REF!</v>
      </c>
      <c r="AL59" s="100" t="str">
        <f t="shared" si="10"/>
        <v/>
      </c>
      <c r="AM59" s="167"/>
      <c r="AN59" s="168"/>
      <c r="AO59" s="70"/>
      <c r="AP59" s="118"/>
      <c r="AQ59" s="123"/>
      <c r="AR59" s="131"/>
      <c r="AS59" s="132"/>
      <c r="AT59" s="137"/>
      <c r="AU59" s="144"/>
      <c r="AV59" s="119"/>
      <c r="AW59" s="141"/>
      <c r="AX59" s="146"/>
      <c r="AY59" s="147"/>
      <c r="AZ59" s="148"/>
      <c r="BA59" s="149"/>
      <c r="BB59" s="14"/>
      <c r="BC59" s="14"/>
      <c r="BD59" s="161" t="e">
        <f t="shared" si="2"/>
        <v>#REF!</v>
      </c>
      <c r="BE59" s="161" t="e">
        <f t="shared" si="3"/>
        <v>#REF!</v>
      </c>
      <c r="BF59" s="161" t="e">
        <f t="shared" si="4"/>
        <v>#REF!</v>
      </c>
      <c r="BG59" s="161" t="e">
        <f t="shared" si="5"/>
        <v>#REF!</v>
      </c>
      <c r="BH59" s="161" t="e">
        <f t="shared" si="6"/>
        <v>#REF!</v>
      </c>
      <c r="BI59" s="161" t="e">
        <f t="shared" si="7"/>
        <v>#REF!</v>
      </c>
      <c r="BJ59" s="161" t="e">
        <f t="shared" si="8"/>
        <v>#REF!</v>
      </c>
      <c r="BK59" s="162" t="e">
        <f t="shared" si="9"/>
        <v>#REF!</v>
      </c>
      <c r="BL59" s="162" t="e">
        <f t="shared" si="11"/>
        <v>#REF!</v>
      </c>
    </row>
    <row r="60" spans="2:64" s="55" customFormat="1" x14ac:dyDescent="0.2">
      <c r="B60" s="45"/>
      <c r="C60" s="45"/>
      <c r="D60" s="45"/>
      <c r="E60" s="45"/>
      <c r="F60" s="45"/>
      <c r="G60" s="45"/>
      <c r="H60" s="45"/>
      <c r="I60" s="45"/>
      <c r="J60" s="45"/>
      <c r="K60" s="45"/>
      <c r="L60" s="45"/>
      <c r="M60" s="45"/>
      <c r="N60" s="45"/>
      <c r="O60" s="45"/>
      <c r="P60" s="45"/>
      <c r="Q60" s="45"/>
      <c r="R60" s="59"/>
      <c r="S60" s="45"/>
      <c r="T60" s="45"/>
      <c r="U60" s="45"/>
      <c r="V60" s="45"/>
      <c r="W60" s="45"/>
      <c r="X60" s="45"/>
      <c r="Y60" s="45"/>
      <c r="Z60" s="45"/>
      <c r="AA60" s="45"/>
      <c r="AB60" s="53"/>
      <c r="AC60" s="53"/>
      <c r="AD60" s="53"/>
      <c r="AE60" s="53"/>
      <c r="AF60" s="53"/>
      <c r="AG60" s="53"/>
      <c r="AH60" s="53"/>
      <c r="AI60" s="53"/>
      <c r="AJ60" s="53"/>
      <c r="AK60" s="45"/>
      <c r="AL60" s="45"/>
      <c r="AM60" s="45"/>
      <c r="AN60" s="43"/>
      <c r="AO60" s="43"/>
      <c r="AP60" s="43"/>
      <c r="AQ60" s="45"/>
      <c r="AR60" s="45"/>
      <c r="AS60" s="45"/>
      <c r="AT60" s="45"/>
      <c r="AU60" s="45"/>
      <c r="AV60" s="45"/>
      <c r="AW60" s="45"/>
      <c r="AX60" s="45"/>
      <c r="AY60" s="45"/>
      <c r="AZ60" s="45"/>
      <c r="BA60" s="45"/>
      <c r="BB60" s="54"/>
      <c r="BC60" s="54"/>
    </row>
    <row r="61" spans="2:64" s="55" customFormat="1" x14ac:dyDescent="0.2">
      <c r="B61" s="45"/>
      <c r="C61" s="45"/>
      <c r="D61" s="45"/>
      <c r="E61" s="45"/>
      <c r="F61" s="45"/>
      <c r="G61" s="45"/>
      <c r="H61" s="45"/>
      <c r="I61" s="45"/>
      <c r="J61" s="45"/>
      <c r="K61" s="45"/>
      <c r="L61" s="45"/>
      <c r="M61" s="45"/>
      <c r="N61" s="45"/>
      <c r="O61" s="45"/>
      <c r="P61" s="45"/>
      <c r="Q61" s="45"/>
      <c r="R61" s="59"/>
      <c r="S61" s="45"/>
      <c r="T61" s="45"/>
      <c r="U61" s="45"/>
      <c r="V61" s="45"/>
      <c r="W61" s="45"/>
      <c r="X61" s="45"/>
      <c r="Y61" s="45"/>
      <c r="Z61" s="45"/>
      <c r="AA61" s="45"/>
      <c r="AB61" s="53"/>
      <c r="AC61" s="53"/>
      <c r="AD61" s="53"/>
      <c r="AE61" s="53"/>
      <c r="AF61" s="53"/>
      <c r="AG61" s="53"/>
      <c r="AH61" s="53"/>
      <c r="AI61" s="53"/>
      <c r="AJ61" s="53"/>
      <c r="AK61" s="45"/>
      <c r="AL61" s="45"/>
      <c r="AM61" s="45"/>
      <c r="AN61" s="43"/>
      <c r="AO61" s="43"/>
      <c r="AP61" s="43"/>
      <c r="AQ61" s="45"/>
      <c r="AR61" s="45"/>
      <c r="AS61" s="45"/>
      <c r="AT61" s="45"/>
      <c r="AU61" s="45"/>
      <c r="AV61" s="45"/>
      <c r="AW61" s="45"/>
      <c r="AX61" s="45"/>
      <c r="AY61" s="45"/>
      <c r="AZ61" s="45"/>
      <c r="BA61" s="45"/>
      <c r="BB61" s="54"/>
      <c r="BC61" s="54"/>
    </row>
    <row r="62" spans="2:64" s="55" customFormat="1" x14ac:dyDescent="0.2">
      <c r="B62" s="45"/>
      <c r="C62" s="45"/>
      <c r="D62" s="45"/>
      <c r="E62" s="45"/>
      <c r="F62" s="45"/>
      <c r="G62" s="45"/>
      <c r="H62" s="45"/>
      <c r="I62" s="45"/>
      <c r="J62" s="45"/>
      <c r="K62" s="45"/>
      <c r="L62" s="45"/>
      <c r="M62" s="45"/>
      <c r="N62" s="45"/>
      <c r="O62" s="45"/>
      <c r="P62" s="45"/>
      <c r="Q62" s="45"/>
      <c r="R62" s="59"/>
      <c r="S62" s="45"/>
      <c r="T62" s="45"/>
      <c r="U62" s="45"/>
      <c r="V62" s="45"/>
      <c r="W62" s="45"/>
      <c r="X62" s="45"/>
      <c r="Y62" s="45"/>
      <c r="Z62" s="45"/>
      <c r="AA62" s="45"/>
      <c r="AB62" s="53"/>
      <c r="AC62" s="53"/>
      <c r="AD62" s="53"/>
      <c r="AE62" s="53"/>
      <c r="AF62" s="53"/>
      <c r="AG62" s="53"/>
      <c r="AH62" s="53"/>
      <c r="AI62" s="53"/>
      <c r="AJ62" s="53"/>
      <c r="AK62" s="45"/>
      <c r="AL62" s="45"/>
      <c r="AM62" s="45"/>
      <c r="AN62" s="43"/>
      <c r="AO62" s="43"/>
      <c r="AP62" s="43"/>
      <c r="AQ62" s="45"/>
      <c r="AR62" s="45"/>
      <c r="AS62" s="45"/>
      <c r="AT62" s="45"/>
      <c r="AU62" s="45"/>
      <c r="AV62" s="45"/>
      <c r="AW62" s="45"/>
      <c r="AX62" s="45"/>
      <c r="AY62" s="45"/>
      <c r="AZ62" s="45"/>
      <c r="BA62" s="45"/>
      <c r="BB62" s="54"/>
      <c r="BC62" s="54"/>
    </row>
    <row r="63" spans="2:64" s="55" customFormat="1" x14ac:dyDescent="0.2">
      <c r="B63" s="45"/>
      <c r="C63" s="45"/>
      <c r="D63" s="45"/>
      <c r="E63" s="45"/>
      <c r="F63" s="45"/>
      <c r="G63" s="45"/>
      <c r="H63" s="45"/>
      <c r="I63" s="45"/>
      <c r="J63" s="45"/>
      <c r="K63" s="45"/>
      <c r="L63" s="45"/>
      <c r="M63" s="45"/>
      <c r="N63" s="45"/>
      <c r="O63" s="45"/>
      <c r="P63" s="45"/>
      <c r="Q63" s="45"/>
      <c r="R63" s="59"/>
      <c r="S63" s="45"/>
      <c r="T63" s="45"/>
      <c r="U63" s="45"/>
      <c r="V63" s="45"/>
      <c r="W63" s="45"/>
      <c r="X63" s="45"/>
      <c r="Y63" s="45"/>
      <c r="Z63" s="45"/>
      <c r="AA63" s="45"/>
      <c r="AB63" s="53"/>
      <c r="AC63" s="53"/>
      <c r="AD63" s="53"/>
      <c r="AE63" s="53"/>
      <c r="AF63" s="53"/>
      <c r="AG63" s="53"/>
      <c r="AH63" s="53"/>
      <c r="AI63" s="53"/>
      <c r="AJ63" s="53"/>
      <c r="AK63" s="45"/>
      <c r="AL63" s="45"/>
      <c r="AM63" s="45"/>
      <c r="AN63" s="43"/>
      <c r="AO63" s="43"/>
      <c r="AP63" s="43"/>
      <c r="AQ63" s="45"/>
      <c r="AR63" s="45"/>
      <c r="AS63" s="45"/>
      <c r="AT63" s="45"/>
      <c r="AU63" s="45"/>
      <c r="AV63" s="45"/>
      <c r="AW63" s="45"/>
      <c r="AX63" s="45"/>
      <c r="AY63" s="45"/>
      <c r="AZ63" s="45"/>
      <c r="BA63" s="45"/>
      <c r="BB63" s="54"/>
      <c r="BC63" s="54"/>
    </row>
    <row r="64" spans="2:64" ht="11.25" x14ac:dyDescent="0.2">
      <c r="E64" s="56">
        <v>1</v>
      </c>
      <c r="F64" s="56">
        <v>2</v>
      </c>
      <c r="G64" s="56">
        <v>3</v>
      </c>
      <c r="H64" s="56">
        <v>4</v>
      </c>
      <c r="I64" s="56">
        <v>5</v>
      </c>
      <c r="J64" s="56">
        <v>6</v>
      </c>
      <c r="K64" s="56">
        <v>7</v>
      </c>
      <c r="L64" s="56">
        <v>8</v>
      </c>
      <c r="M64" s="56">
        <v>9</v>
      </c>
      <c r="N64" s="56">
        <v>10</v>
      </c>
      <c r="O64" s="56">
        <v>11</v>
      </c>
      <c r="P64" s="56">
        <v>12</v>
      </c>
      <c r="Q64" s="56">
        <v>13</v>
      </c>
      <c r="R64" s="56">
        <v>14</v>
      </c>
      <c r="S64" s="56">
        <v>15</v>
      </c>
      <c r="T64" s="56">
        <v>16</v>
      </c>
      <c r="U64" s="56">
        <v>17</v>
      </c>
      <c r="V64" s="56">
        <v>18</v>
      </c>
      <c r="W64" s="56">
        <v>19</v>
      </c>
      <c r="X64" s="56">
        <v>20</v>
      </c>
      <c r="Y64" s="56">
        <v>21</v>
      </c>
      <c r="Z64" s="56">
        <v>22</v>
      </c>
      <c r="AA64" s="56">
        <v>23</v>
      </c>
      <c r="AB64" s="56">
        <v>24</v>
      </c>
      <c r="AC64" s="56">
        <v>25</v>
      </c>
      <c r="AD64" s="56">
        <v>26</v>
      </c>
      <c r="AE64" s="56">
        <v>27</v>
      </c>
      <c r="AF64" s="56">
        <v>28</v>
      </c>
      <c r="AG64" s="56">
        <v>29</v>
      </c>
      <c r="AH64" s="56">
        <v>30</v>
      </c>
      <c r="AI64" s="56">
        <v>31</v>
      </c>
      <c r="AJ64" s="56">
        <v>32</v>
      </c>
      <c r="AK64" s="56">
        <v>33</v>
      </c>
      <c r="AL64" s="56">
        <v>34</v>
      </c>
      <c r="AM64" s="56">
        <v>35</v>
      </c>
      <c r="AN64" s="56">
        <v>36</v>
      </c>
      <c r="AO64" s="56">
        <v>37</v>
      </c>
      <c r="AP64" s="56">
        <v>38</v>
      </c>
      <c r="AQ64" s="56">
        <v>39</v>
      </c>
      <c r="AR64" s="56">
        <v>40</v>
      </c>
      <c r="AS64" s="56">
        <v>41</v>
      </c>
      <c r="AT64" s="56">
        <v>42</v>
      </c>
      <c r="AU64" s="56">
        <v>43</v>
      </c>
      <c r="AV64" s="56">
        <v>44</v>
      </c>
      <c r="AW64" s="56">
        <v>45</v>
      </c>
      <c r="AX64" s="56">
        <v>46</v>
      </c>
      <c r="AY64" s="56">
        <v>47</v>
      </c>
      <c r="AZ64" s="56">
        <v>48</v>
      </c>
      <c r="BA64" s="56">
        <v>49</v>
      </c>
    </row>
    <row r="66" spans="2:53" ht="18.75" x14ac:dyDescent="0.2">
      <c r="C66" s="52"/>
      <c r="D66" s="52"/>
      <c r="E66" s="52"/>
      <c r="F66" s="52"/>
      <c r="G66" s="52"/>
      <c r="H66" s="52"/>
      <c r="I66" s="52"/>
      <c r="J66" s="52"/>
      <c r="K66" s="52"/>
      <c r="L66" s="52"/>
      <c r="M66" s="52"/>
      <c r="N66" s="52"/>
      <c r="O66" s="52"/>
      <c r="P66" s="52"/>
      <c r="AN66" s="125"/>
      <c r="AO66" s="125"/>
      <c r="AQ66" s="126"/>
      <c r="AR66" s="126"/>
      <c r="AS66" s="126"/>
      <c r="AT66" s="126"/>
      <c r="AU66" s="127"/>
      <c r="AV66" s="127"/>
      <c r="AW66" s="126"/>
      <c r="AX66" s="127"/>
      <c r="AY66" s="127"/>
      <c r="AZ66" s="127"/>
      <c r="BA66" s="127"/>
    </row>
    <row r="67" spans="2:53" x14ac:dyDescent="0.2">
      <c r="B67" s="43"/>
      <c r="C67" s="43"/>
      <c r="D67" s="43"/>
      <c r="O67" s="43"/>
      <c r="P67" s="43"/>
      <c r="Q67" s="43"/>
      <c r="AM67" s="43"/>
    </row>
  </sheetData>
  <mergeCells count="22">
    <mergeCell ref="B2:G2"/>
    <mergeCell ref="D52:D55"/>
    <mergeCell ref="D56:D58"/>
    <mergeCell ref="AM4:AT4"/>
    <mergeCell ref="D39:D45"/>
    <mergeCell ref="D46:D49"/>
    <mergeCell ref="D50:D51"/>
    <mergeCell ref="D23:D24"/>
    <mergeCell ref="D25:D26"/>
    <mergeCell ref="D27:D38"/>
    <mergeCell ref="D6:D20"/>
    <mergeCell ref="D21:D22"/>
    <mergeCell ref="B4:G4"/>
    <mergeCell ref="H4:R4"/>
    <mergeCell ref="S4:AA4"/>
    <mergeCell ref="AB4:AL4"/>
    <mergeCell ref="O2:R2"/>
    <mergeCell ref="BD4:BL4"/>
    <mergeCell ref="Q5:R5"/>
    <mergeCell ref="AK5:AL5"/>
    <mergeCell ref="AU4:AW4"/>
    <mergeCell ref="AX4:BA4"/>
  </mergeCells>
  <conditionalFormatting sqref="AB7:AH8 AB21:AH21 AB25:AH25 AB39:AH42 AB50:AH59 AJ50:AK59 AJ39:AK42 AJ25:AK25 AJ21:AK21 AJ7:AK8 AB10:AK11 AB27:AK32 AB44:AK45 AB23:AK23">
    <cfRule type="cellIs" dxfId="45" priority="137" operator="equal">
      <formula>0</formula>
    </cfRule>
  </conditionalFormatting>
  <conditionalFormatting sqref="AB7:AH8 AB21:AH21 AB25:AH25 AB39:AH42 AB50:AH59 AJ50:AK59 AJ39:AK42 AJ25:AK25 AJ21:AK21 AJ7:AK8 AB10:AK11 AB27:AK32 AB44:AK45 AB23:AK23">
    <cfRule type="colorScale" priority="136">
      <colorScale>
        <cfvo type="num" val="60"/>
        <cfvo type="num" val="80"/>
        <cfvo type="num" val="120"/>
        <color rgb="FFFFC000"/>
        <color rgb="FFFFFF00"/>
        <color rgb="FF92D050"/>
      </colorScale>
    </cfRule>
  </conditionalFormatting>
  <conditionalFormatting sqref="AL6">
    <cfRule type="iconSet" priority="135">
      <iconSet iconSet="3Arrows" showValue="0">
        <cfvo type="percent" val="0"/>
        <cfvo type="num" val="0"/>
        <cfvo type="num" val="0" gte="0"/>
      </iconSet>
    </cfRule>
  </conditionalFormatting>
  <conditionalFormatting sqref="AB6:AG6 AJ6:AK6">
    <cfRule type="colorScale" priority="134">
      <colorScale>
        <cfvo type="num" val="60"/>
        <cfvo type="num" val="80"/>
        <cfvo type="num" val="120"/>
        <color rgb="FFFFC000"/>
        <color rgb="FFFFFF00"/>
        <color rgb="FF92D050"/>
      </colorScale>
    </cfRule>
  </conditionalFormatting>
  <conditionalFormatting sqref="AK6">
    <cfRule type="iconSet" priority="133">
      <iconSet iconSet="3Symbols" showValue="0">
        <cfvo type="percent" val="0"/>
        <cfvo type="num" val="80"/>
        <cfvo type="num" val="100"/>
      </iconSet>
    </cfRule>
  </conditionalFormatting>
  <conditionalFormatting sqref="AB6:AG6 AJ6:AK6">
    <cfRule type="cellIs" dxfId="44" priority="132" operator="equal">
      <formula>0</formula>
    </cfRule>
  </conditionalFormatting>
  <conditionalFormatting sqref="AH6">
    <cfRule type="colorScale" priority="131">
      <colorScale>
        <cfvo type="num" val="60"/>
        <cfvo type="num" val="80"/>
        <cfvo type="num" val="120"/>
        <color rgb="FFFFC000"/>
        <color rgb="FFFFFF00"/>
        <color rgb="FF92D050"/>
      </colorScale>
    </cfRule>
  </conditionalFormatting>
  <conditionalFormatting sqref="AH6">
    <cfRule type="cellIs" dxfId="43" priority="130" operator="equal">
      <formula>0</formula>
    </cfRule>
  </conditionalFormatting>
  <conditionalFormatting sqref="AB12:AH12 AJ12:AK12">
    <cfRule type="cellIs" dxfId="42" priority="129" operator="equal">
      <formula>0</formula>
    </cfRule>
  </conditionalFormatting>
  <conditionalFormatting sqref="AB12:AH12 AJ12:AK12">
    <cfRule type="colorScale" priority="128">
      <colorScale>
        <cfvo type="num" val="60"/>
        <cfvo type="num" val="80"/>
        <cfvo type="num" val="120"/>
        <color rgb="FFFFC000"/>
        <color rgb="FFFFFF00"/>
        <color rgb="FF92D050"/>
      </colorScale>
    </cfRule>
  </conditionalFormatting>
  <conditionalFormatting sqref="AB17:AH17 AB19:AH19 AJ19:AK19 AJ17:AK17">
    <cfRule type="cellIs" dxfId="41" priority="125" operator="equal">
      <formula>0</formula>
    </cfRule>
  </conditionalFormatting>
  <conditionalFormatting sqref="AB17:AH17 AB19:AH19 AJ19:AK19 AJ17:AK17">
    <cfRule type="colorScale" priority="124">
      <colorScale>
        <cfvo type="num" val="60"/>
        <cfvo type="num" val="80"/>
        <cfvo type="num" val="120"/>
        <color rgb="FFFFC000"/>
        <color rgb="FFFFFF00"/>
        <color rgb="FF92D050"/>
      </colorScale>
    </cfRule>
  </conditionalFormatting>
  <conditionalFormatting sqref="AL17 AL19">
    <cfRule type="iconSet" priority="126">
      <iconSet iconSet="3Arrows" showValue="0">
        <cfvo type="percent" val="0"/>
        <cfvo type="num" val="0"/>
        <cfvo type="num" val="0" gte="0"/>
      </iconSet>
    </cfRule>
  </conditionalFormatting>
  <conditionalFormatting sqref="AK17 AK19">
    <cfRule type="iconSet" priority="127">
      <iconSet iconSet="3Symbols" showValue="0">
        <cfvo type="percent" val="0"/>
        <cfvo type="num" val="80"/>
        <cfvo type="num" val="100"/>
      </iconSet>
    </cfRule>
  </conditionalFormatting>
  <conditionalFormatting sqref="AB24:AH24 AJ24:AK24">
    <cfRule type="cellIs" dxfId="40" priority="121" operator="equal">
      <formula>0</formula>
    </cfRule>
  </conditionalFormatting>
  <conditionalFormatting sqref="AB24:AH24 AJ24:AK24">
    <cfRule type="colorScale" priority="120">
      <colorScale>
        <cfvo type="num" val="60"/>
        <cfvo type="num" val="80"/>
        <cfvo type="num" val="120"/>
        <color rgb="FFFFC000"/>
        <color rgb="FFFFFF00"/>
        <color rgb="FF92D050"/>
      </colorScale>
    </cfRule>
  </conditionalFormatting>
  <conditionalFormatting sqref="AL24">
    <cfRule type="iconSet" priority="122">
      <iconSet iconSet="3Arrows" showValue="0">
        <cfvo type="percent" val="0"/>
        <cfvo type="num" val="0"/>
        <cfvo type="num" val="0" gte="0"/>
      </iconSet>
    </cfRule>
  </conditionalFormatting>
  <conditionalFormatting sqref="AK24">
    <cfRule type="iconSet" priority="123">
      <iconSet iconSet="3Symbols" showValue="0">
        <cfvo type="percent" val="0"/>
        <cfvo type="num" val="80"/>
        <cfvo type="num" val="100"/>
      </iconSet>
    </cfRule>
  </conditionalFormatting>
  <conditionalFormatting sqref="AB37:AH38 AJ37:AK38">
    <cfRule type="cellIs" dxfId="39" priority="117" operator="equal">
      <formula>0</formula>
    </cfRule>
  </conditionalFormatting>
  <conditionalFormatting sqref="AB37:AH38 AJ37:AK38">
    <cfRule type="colorScale" priority="116">
      <colorScale>
        <cfvo type="num" val="60"/>
        <cfvo type="num" val="80"/>
        <cfvo type="num" val="120"/>
        <color rgb="FFFFC000"/>
        <color rgb="FFFFFF00"/>
        <color rgb="FF92D050"/>
      </colorScale>
    </cfRule>
  </conditionalFormatting>
  <conditionalFormatting sqref="AL37:AL38">
    <cfRule type="iconSet" priority="118">
      <iconSet iconSet="3Arrows" showValue="0">
        <cfvo type="percent" val="0"/>
        <cfvo type="num" val="0"/>
        <cfvo type="num" val="0" gte="0"/>
      </iconSet>
    </cfRule>
  </conditionalFormatting>
  <conditionalFormatting sqref="AK37:AK38">
    <cfRule type="iconSet" priority="119">
      <iconSet iconSet="3Symbols" showValue="0">
        <cfvo type="percent" val="0"/>
        <cfvo type="num" val="80"/>
        <cfvo type="num" val="100"/>
      </iconSet>
    </cfRule>
  </conditionalFormatting>
  <conditionalFormatting sqref="AB46:AH46 AJ46:AK46">
    <cfRule type="cellIs" dxfId="38" priority="113" operator="equal">
      <formula>0</formula>
    </cfRule>
  </conditionalFormatting>
  <conditionalFormatting sqref="AB46:AH46 AJ46:AK46">
    <cfRule type="colorScale" priority="112">
      <colorScale>
        <cfvo type="num" val="60"/>
        <cfvo type="num" val="80"/>
        <cfvo type="num" val="120"/>
        <color rgb="FFFFC000"/>
        <color rgb="FFFFFF00"/>
        <color rgb="FF92D050"/>
      </colorScale>
    </cfRule>
  </conditionalFormatting>
  <conditionalFormatting sqref="AL46">
    <cfRule type="iconSet" priority="114">
      <iconSet iconSet="3Arrows" showValue="0">
        <cfvo type="percent" val="0"/>
        <cfvo type="num" val="0"/>
        <cfvo type="num" val="0" gte="0"/>
      </iconSet>
    </cfRule>
  </conditionalFormatting>
  <conditionalFormatting sqref="AK46">
    <cfRule type="iconSet" priority="115">
      <iconSet iconSet="3Symbols" showValue="0">
        <cfvo type="percent" val="0"/>
        <cfvo type="num" val="80"/>
        <cfvo type="num" val="100"/>
      </iconSet>
    </cfRule>
  </conditionalFormatting>
  <conditionalFormatting sqref="AL50:AL59 AL39:AL42 AL25 AL21 AL7:AL8 AL10:AL11 AL27:AL32 AL44:AL45">
    <cfRule type="iconSet" priority="138">
      <iconSet iconSet="3Arrows" showValue="0">
        <cfvo type="percent" val="0"/>
        <cfvo type="num" val="0"/>
        <cfvo type="num" val="0" gte="0"/>
      </iconSet>
    </cfRule>
  </conditionalFormatting>
  <conditionalFormatting sqref="AK50:AK59 AK39:AK42 AK25 AK21 AK7:AK8 AK10:AK11 AK27:AK32 AK44:AK45">
    <cfRule type="iconSet" priority="139">
      <iconSet iconSet="3Symbols" showValue="0">
        <cfvo type="percent" val="0"/>
        <cfvo type="num" val="80"/>
        <cfvo type="num" val="100"/>
      </iconSet>
    </cfRule>
  </conditionalFormatting>
  <conditionalFormatting sqref="AL12">
    <cfRule type="iconSet" priority="140">
      <iconSet iconSet="3Arrows" showValue="0">
        <cfvo type="percent" val="0"/>
        <cfvo type="num" val="0"/>
        <cfvo type="num" val="0" gte="0"/>
      </iconSet>
    </cfRule>
  </conditionalFormatting>
  <conditionalFormatting sqref="AK12">
    <cfRule type="iconSet" priority="141">
      <iconSet iconSet="3Symbols" showValue="0">
        <cfvo type="percent" val="0"/>
        <cfvo type="num" val="80"/>
        <cfvo type="num" val="100"/>
      </iconSet>
    </cfRule>
  </conditionalFormatting>
  <conditionalFormatting sqref="AB13:AH13 AJ13:AK13">
    <cfRule type="cellIs" dxfId="37" priority="109" operator="equal">
      <formula>0</formula>
    </cfRule>
  </conditionalFormatting>
  <conditionalFormatting sqref="AB13:AH13 AJ13:AK13">
    <cfRule type="colorScale" priority="108">
      <colorScale>
        <cfvo type="num" val="60"/>
        <cfvo type="num" val="80"/>
        <cfvo type="num" val="120"/>
        <color rgb="FFFFC000"/>
        <color rgb="FFFFFF00"/>
        <color rgb="FF92D050"/>
      </colorScale>
    </cfRule>
  </conditionalFormatting>
  <conditionalFormatting sqref="AL13">
    <cfRule type="iconSet" priority="110">
      <iconSet iconSet="3Arrows" showValue="0">
        <cfvo type="percent" val="0"/>
        <cfvo type="num" val="0"/>
        <cfvo type="num" val="0" gte="0"/>
      </iconSet>
    </cfRule>
  </conditionalFormatting>
  <conditionalFormatting sqref="AK13">
    <cfRule type="iconSet" priority="111">
      <iconSet iconSet="3Symbols" showValue="0">
        <cfvo type="percent" val="0"/>
        <cfvo type="num" val="80"/>
        <cfvo type="num" val="100"/>
      </iconSet>
    </cfRule>
  </conditionalFormatting>
  <conditionalFormatting sqref="AB15:AH15 AJ15:AK15">
    <cfRule type="cellIs" dxfId="36" priority="105" operator="equal">
      <formula>0</formula>
    </cfRule>
  </conditionalFormatting>
  <conditionalFormatting sqref="AB15:AH15 AJ15:AK15">
    <cfRule type="colorScale" priority="104">
      <colorScale>
        <cfvo type="num" val="60"/>
        <cfvo type="num" val="80"/>
        <cfvo type="num" val="120"/>
        <color rgb="FFFFC000"/>
        <color rgb="FFFFFF00"/>
        <color rgb="FF92D050"/>
      </colorScale>
    </cfRule>
  </conditionalFormatting>
  <conditionalFormatting sqref="AL15">
    <cfRule type="iconSet" priority="106">
      <iconSet iconSet="3Arrows" showValue="0">
        <cfvo type="percent" val="0"/>
        <cfvo type="num" val="0"/>
        <cfvo type="num" val="0" gte="0"/>
      </iconSet>
    </cfRule>
  </conditionalFormatting>
  <conditionalFormatting sqref="AK15">
    <cfRule type="iconSet" priority="107">
      <iconSet iconSet="3Symbols" showValue="0">
        <cfvo type="percent" val="0"/>
        <cfvo type="num" val="80"/>
        <cfvo type="num" val="100"/>
      </iconSet>
    </cfRule>
  </conditionalFormatting>
  <conditionalFormatting sqref="AB9:AH9 AJ9:AK9">
    <cfRule type="cellIs" dxfId="35" priority="101" operator="equal">
      <formula>0</formula>
    </cfRule>
  </conditionalFormatting>
  <conditionalFormatting sqref="AB9:AH9 AJ9:AK9">
    <cfRule type="colorScale" priority="100">
      <colorScale>
        <cfvo type="num" val="60"/>
        <cfvo type="num" val="80"/>
        <cfvo type="num" val="120"/>
        <color rgb="FFFFC000"/>
        <color rgb="FFFFFF00"/>
        <color rgb="FF92D050"/>
      </colorScale>
    </cfRule>
  </conditionalFormatting>
  <conditionalFormatting sqref="AL9">
    <cfRule type="iconSet" priority="102">
      <iconSet iconSet="3Arrows" showValue="0">
        <cfvo type="percent" val="0"/>
        <cfvo type="num" val="0"/>
        <cfvo type="num" val="0" gte="0"/>
      </iconSet>
    </cfRule>
  </conditionalFormatting>
  <conditionalFormatting sqref="AK9">
    <cfRule type="iconSet" priority="103">
      <iconSet iconSet="3Symbols" showValue="0">
        <cfvo type="percent" val="0"/>
        <cfvo type="num" val="80"/>
        <cfvo type="num" val="100"/>
      </iconSet>
    </cfRule>
  </conditionalFormatting>
  <conditionalFormatting sqref="AB18:AH18 AJ18:AK18">
    <cfRule type="cellIs" dxfId="34" priority="97" operator="equal">
      <formula>0</formula>
    </cfRule>
  </conditionalFormatting>
  <conditionalFormatting sqref="AB18:AH18 AJ18:AK18">
    <cfRule type="colorScale" priority="96">
      <colorScale>
        <cfvo type="num" val="60"/>
        <cfvo type="num" val="80"/>
        <cfvo type="num" val="120"/>
        <color rgb="FFFFC000"/>
        <color rgb="FFFFFF00"/>
        <color rgb="FF92D050"/>
      </colorScale>
    </cfRule>
  </conditionalFormatting>
  <conditionalFormatting sqref="AL18">
    <cfRule type="iconSet" priority="98">
      <iconSet iconSet="3Arrows" showValue="0">
        <cfvo type="percent" val="0"/>
        <cfvo type="num" val="0"/>
        <cfvo type="num" val="0" gte="0"/>
      </iconSet>
    </cfRule>
  </conditionalFormatting>
  <conditionalFormatting sqref="AK18">
    <cfRule type="iconSet" priority="99">
      <iconSet iconSet="3Symbols" showValue="0">
        <cfvo type="percent" val="0"/>
        <cfvo type="num" val="80"/>
        <cfvo type="num" val="100"/>
      </iconSet>
    </cfRule>
  </conditionalFormatting>
  <conditionalFormatting sqref="AB20:AH20 AJ20:AK20">
    <cfRule type="cellIs" dxfId="33" priority="93" operator="equal">
      <formula>0</formula>
    </cfRule>
  </conditionalFormatting>
  <conditionalFormatting sqref="AB20:AH20 AJ20:AK20">
    <cfRule type="colorScale" priority="92">
      <colorScale>
        <cfvo type="num" val="60"/>
        <cfvo type="num" val="80"/>
        <cfvo type="num" val="120"/>
        <color rgb="FFFFC000"/>
        <color rgb="FFFFFF00"/>
        <color rgb="FF92D050"/>
      </colorScale>
    </cfRule>
  </conditionalFormatting>
  <conditionalFormatting sqref="AL20">
    <cfRule type="iconSet" priority="94">
      <iconSet iconSet="3Arrows" showValue="0">
        <cfvo type="percent" val="0"/>
        <cfvo type="num" val="0"/>
        <cfvo type="num" val="0" gte="0"/>
      </iconSet>
    </cfRule>
  </conditionalFormatting>
  <conditionalFormatting sqref="AK20">
    <cfRule type="iconSet" priority="95">
      <iconSet iconSet="3Symbols" showValue="0">
        <cfvo type="percent" val="0"/>
        <cfvo type="num" val="80"/>
        <cfvo type="num" val="100"/>
      </iconSet>
    </cfRule>
  </conditionalFormatting>
  <conditionalFormatting sqref="AB49:AH49 AJ49:AK49">
    <cfRule type="cellIs" dxfId="32" priority="89" operator="equal">
      <formula>0</formula>
    </cfRule>
  </conditionalFormatting>
  <conditionalFormatting sqref="AB49:AH49 AJ49:AK49">
    <cfRule type="colorScale" priority="88">
      <colorScale>
        <cfvo type="num" val="60"/>
        <cfvo type="num" val="80"/>
        <cfvo type="num" val="120"/>
        <color rgb="FFFFC000"/>
        <color rgb="FFFFFF00"/>
        <color rgb="FF92D050"/>
      </colorScale>
    </cfRule>
  </conditionalFormatting>
  <conditionalFormatting sqref="AL49">
    <cfRule type="iconSet" priority="90">
      <iconSet iconSet="3Arrows" showValue="0">
        <cfvo type="percent" val="0"/>
        <cfvo type="num" val="0"/>
        <cfvo type="num" val="0" gte="0"/>
      </iconSet>
    </cfRule>
  </conditionalFormatting>
  <conditionalFormatting sqref="AK49">
    <cfRule type="iconSet" priority="91">
      <iconSet iconSet="3Symbols" showValue="0">
        <cfvo type="percent" val="0"/>
        <cfvo type="num" val="80"/>
        <cfvo type="num" val="100"/>
      </iconSet>
    </cfRule>
  </conditionalFormatting>
  <conditionalFormatting sqref="AB47:AH47 AJ47:AK47">
    <cfRule type="cellIs" dxfId="31" priority="85" operator="equal">
      <formula>0</formula>
    </cfRule>
  </conditionalFormatting>
  <conditionalFormatting sqref="AB47:AH47 AJ47:AK47">
    <cfRule type="colorScale" priority="84">
      <colorScale>
        <cfvo type="num" val="60"/>
        <cfvo type="num" val="80"/>
        <cfvo type="num" val="120"/>
        <color rgb="FFFFC000"/>
        <color rgb="FFFFFF00"/>
        <color rgb="FF92D050"/>
      </colorScale>
    </cfRule>
  </conditionalFormatting>
  <conditionalFormatting sqref="AL47">
    <cfRule type="iconSet" priority="86">
      <iconSet iconSet="3Arrows" showValue="0">
        <cfvo type="percent" val="0"/>
        <cfvo type="num" val="0"/>
        <cfvo type="num" val="0" gte="0"/>
      </iconSet>
    </cfRule>
  </conditionalFormatting>
  <conditionalFormatting sqref="AK47">
    <cfRule type="iconSet" priority="87">
      <iconSet iconSet="3Symbols" showValue="0">
        <cfvo type="percent" val="0"/>
        <cfvo type="num" val="80"/>
        <cfvo type="num" val="100"/>
      </iconSet>
    </cfRule>
  </conditionalFormatting>
  <conditionalFormatting sqref="AB48:AH48 AJ48:AK48">
    <cfRule type="cellIs" dxfId="30" priority="81" operator="equal">
      <formula>0</formula>
    </cfRule>
  </conditionalFormatting>
  <conditionalFormatting sqref="AB48:AH48 AJ48:AK48">
    <cfRule type="colorScale" priority="80">
      <colorScale>
        <cfvo type="num" val="60"/>
        <cfvo type="num" val="80"/>
        <cfvo type="num" val="120"/>
        <color rgb="FFFFC000"/>
        <color rgb="FFFFFF00"/>
        <color rgb="FF92D050"/>
      </colorScale>
    </cfRule>
  </conditionalFormatting>
  <conditionalFormatting sqref="AL48">
    <cfRule type="iconSet" priority="82">
      <iconSet iconSet="3Arrows" showValue="0">
        <cfvo type="percent" val="0"/>
        <cfvo type="num" val="0"/>
        <cfvo type="num" val="0" gte="0"/>
      </iconSet>
    </cfRule>
  </conditionalFormatting>
  <conditionalFormatting sqref="AK48">
    <cfRule type="iconSet" priority="83">
      <iconSet iconSet="3Symbols" showValue="0">
        <cfvo type="percent" val="0"/>
        <cfvo type="num" val="80"/>
        <cfvo type="num" val="100"/>
      </iconSet>
    </cfRule>
  </conditionalFormatting>
  <conditionalFormatting sqref="AB26:AH26 AJ26:AK26">
    <cfRule type="cellIs" dxfId="29" priority="77" operator="equal">
      <formula>0</formula>
    </cfRule>
  </conditionalFormatting>
  <conditionalFormatting sqref="AB26:AH26 AJ26:AK26">
    <cfRule type="colorScale" priority="76">
      <colorScale>
        <cfvo type="num" val="60"/>
        <cfvo type="num" val="80"/>
        <cfvo type="num" val="120"/>
        <color rgb="FFFFC000"/>
        <color rgb="FFFFFF00"/>
        <color rgb="FF92D050"/>
      </colorScale>
    </cfRule>
  </conditionalFormatting>
  <conditionalFormatting sqref="AL26">
    <cfRule type="iconSet" priority="78">
      <iconSet iconSet="3Arrows" showValue="0">
        <cfvo type="percent" val="0"/>
        <cfvo type="num" val="0"/>
        <cfvo type="num" val="0" gte="0"/>
      </iconSet>
    </cfRule>
  </conditionalFormatting>
  <conditionalFormatting sqref="AK26">
    <cfRule type="iconSet" priority="79">
      <iconSet iconSet="3Symbols" showValue="0">
        <cfvo type="percent" val="0"/>
        <cfvo type="num" val="80"/>
        <cfvo type="num" val="100"/>
      </iconSet>
    </cfRule>
  </conditionalFormatting>
  <conditionalFormatting sqref="AB43:AH43 AJ43:AK43">
    <cfRule type="cellIs" dxfId="28" priority="73" operator="equal">
      <formula>0</formula>
    </cfRule>
  </conditionalFormatting>
  <conditionalFormatting sqref="AB43:AH43 AJ43:AK43">
    <cfRule type="colorScale" priority="72">
      <colorScale>
        <cfvo type="num" val="60"/>
        <cfvo type="num" val="80"/>
        <cfvo type="num" val="120"/>
        <color rgb="FFFFC000"/>
        <color rgb="FFFFFF00"/>
        <color rgb="FF92D050"/>
      </colorScale>
    </cfRule>
  </conditionalFormatting>
  <conditionalFormatting sqref="AL43">
    <cfRule type="iconSet" priority="74">
      <iconSet iconSet="3Arrows" showValue="0">
        <cfvo type="percent" val="0"/>
        <cfvo type="num" val="0"/>
        <cfvo type="num" val="0" gte="0"/>
      </iconSet>
    </cfRule>
  </conditionalFormatting>
  <conditionalFormatting sqref="AK43">
    <cfRule type="iconSet" priority="75">
      <iconSet iconSet="3Symbols" showValue="0">
        <cfvo type="percent" val="0"/>
        <cfvo type="num" val="80"/>
        <cfvo type="num" val="100"/>
      </iconSet>
    </cfRule>
  </conditionalFormatting>
  <conditionalFormatting sqref="AI50:AI59 AI39:AI42 AI25 AI21 AI7:AI8">
    <cfRule type="cellIs" dxfId="27" priority="70" operator="equal">
      <formula>0</formula>
    </cfRule>
  </conditionalFormatting>
  <conditionalFormatting sqref="AI50:AI59 AI39:AI42 AI25 AI21 AI7:AI8">
    <cfRule type="colorScale" priority="69">
      <colorScale>
        <cfvo type="num" val="60"/>
        <cfvo type="num" val="80"/>
        <cfvo type="num" val="120"/>
        <color rgb="FFFFC000"/>
        <color rgb="FFFFFF00"/>
        <color rgb="FF92D050"/>
      </colorScale>
    </cfRule>
  </conditionalFormatting>
  <conditionalFormatting sqref="AI6">
    <cfRule type="colorScale" priority="68">
      <colorScale>
        <cfvo type="num" val="60"/>
        <cfvo type="num" val="80"/>
        <cfvo type="num" val="120"/>
        <color rgb="FFFFC000"/>
        <color rgb="FFFFFF00"/>
        <color rgb="FF92D050"/>
      </colorScale>
    </cfRule>
  </conditionalFormatting>
  <conditionalFormatting sqref="AI6">
    <cfRule type="cellIs" dxfId="26" priority="67" operator="equal">
      <formula>0</formula>
    </cfRule>
  </conditionalFormatting>
  <conditionalFormatting sqref="AI12">
    <cfRule type="cellIs" dxfId="25" priority="66" operator="equal">
      <formula>0</formula>
    </cfRule>
  </conditionalFormatting>
  <conditionalFormatting sqref="AI12">
    <cfRule type="colorScale" priority="65">
      <colorScale>
        <cfvo type="num" val="60"/>
        <cfvo type="num" val="80"/>
        <cfvo type="num" val="120"/>
        <color rgb="FFFFC000"/>
        <color rgb="FFFFFF00"/>
        <color rgb="FF92D050"/>
      </colorScale>
    </cfRule>
  </conditionalFormatting>
  <conditionalFormatting sqref="AI19 AI17">
    <cfRule type="cellIs" dxfId="24" priority="64" operator="equal">
      <formula>0</formula>
    </cfRule>
  </conditionalFormatting>
  <conditionalFormatting sqref="AI19 AI17">
    <cfRule type="colorScale" priority="63">
      <colorScale>
        <cfvo type="num" val="60"/>
        <cfvo type="num" val="80"/>
        <cfvo type="num" val="120"/>
        <color rgb="FFFFC000"/>
        <color rgb="FFFFFF00"/>
        <color rgb="FF92D050"/>
      </colorScale>
    </cfRule>
  </conditionalFormatting>
  <conditionalFormatting sqref="AI24">
    <cfRule type="cellIs" dxfId="23" priority="62" operator="equal">
      <formula>0</formula>
    </cfRule>
  </conditionalFormatting>
  <conditionalFormatting sqref="AI24">
    <cfRule type="colorScale" priority="61">
      <colorScale>
        <cfvo type="num" val="60"/>
        <cfvo type="num" val="80"/>
        <cfvo type="num" val="120"/>
        <color rgb="FFFFC000"/>
        <color rgb="FFFFFF00"/>
        <color rgb="FF92D050"/>
      </colorScale>
    </cfRule>
  </conditionalFormatting>
  <conditionalFormatting sqref="AI37:AI38">
    <cfRule type="cellIs" dxfId="22" priority="60" operator="equal">
      <formula>0</formula>
    </cfRule>
  </conditionalFormatting>
  <conditionalFormatting sqref="AI37:AI38">
    <cfRule type="colorScale" priority="59">
      <colorScale>
        <cfvo type="num" val="60"/>
        <cfvo type="num" val="80"/>
        <cfvo type="num" val="120"/>
        <color rgb="FFFFC000"/>
        <color rgb="FFFFFF00"/>
        <color rgb="FF92D050"/>
      </colorScale>
    </cfRule>
  </conditionalFormatting>
  <conditionalFormatting sqref="AI46">
    <cfRule type="cellIs" dxfId="21" priority="58" operator="equal">
      <formula>0</formula>
    </cfRule>
  </conditionalFormatting>
  <conditionalFormatting sqref="AI46">
    <cfRule type="colorScale" priority="57">
      <colorScale>
        <cfvo type="num" val="60"/>
        <cfvo type="num" val="80"/>
        <cfvo type="num" val="120"/>
        <color rgb="FFFFC000"/>
        <color rgb="FFFFFF00"/>
        <color rgb="FF92D050"/>
      </colorScale>
    </cfRule>
  </conditionalFormatting>
  <conditionalFormatting sqref="AI13">
    <cfRule type="cellIs" dxfId="20" priority="56" operator="equal">
      <formula>0</formula>
    </cfRule>
  </conditionalFormatting>
  <conditionalFormatting sqref="AI13">
    <cfRule type="colorScale" priority="55">
      <colorScale>
        <cfvo type="num" val="60"/>
        <cfvo type="num" val="80"/>
        <cfvo type="num" val="120"/>
        <color rgb="FFFFC000"/>
        <color rgb="FFFFFF00"/>
        <color rgb="FF92D050"/>
      </colorScale>
    </cfRule>
  </conditionalFormatting>
  <conditionalFormatting sqref="AI15">
    <cfRule type="cellIs" dxfId="19" priority="54" operator="equal">
      <formula>0</formula>
    </cfRule>
  </conditionalFormatting>
  <conditionalFormatting sqref="AI15">
    <cfRule type="colorScale" priority="53">
      <colorScale>
        <cfvo type="num" val="60"/>
        <cfvo type="num" val="80"/>
        <cfvo type="num" val="120"/>
        <color rgb="FFFFC000"/>
        <color rgb="FFFFFF00"/>
        <color rgb="FF92D050"/>
      </colorScale>
    </cfRule>
  </conditionalFormatting>
  <conditionalFormatting sqref="AI9">
    <cfRule type="cellIs" dxfId="18" priority="52" operator="equal">
      <formula>0</formula>
    </cfRule>
  </conditionalFormatting>
  <conditionalFormatting sqref="AI9">
    <cfRule type="colorScale" priority="51">
      <colorScale>
        <cfvo type="num" val="60"/>
        <cfvo type="num" val="80"/>
        <cfvo type="num" val="120"/>
        <color rgb="FFFFC000"/>
        <color rgb="FFFFFF00"/>
        <color rgb="FF92D050"/>
      </colorScale>
    </cfRule>
  </conditionalFormatting>
  <conditionalFormatting sqref="AI18">
    <cfRule type="cellIs" dxfId="17" priority="50" operator="equal">
      <formula>0</formula>
    </cfRule>
  </conditionalFormatting>
  <conditionalFormatting sqref="AI18">
    <cfRule type="colorScale" priority="49">
      <colorScale>
        <cfvo type="num" val="60"/>
        <cfvo type="num" val="80"/>
        <cfvo type="num" val="120"/>
        <color rgb="FFFFC000"/>
        <color rgb="FFFFFF00"/>
        <color rgb="FF92D050"/>
      </colorScale>
    </cfRule>
  </conditionalFormatting>
  <conditionalFormatting sqref="AI20">
    <cfRule type="cellIs" dxfId="16" priority="48" operator="equal">
      <formula>0</formula>
    </cfRule>
  </conditionalFormatting>
  <conditionalFormatting sqref="AI20">
    <cfRule type="colorScale" priority="47">
      <colorScale>
        <cfvo type="num" val="60"/>
        <cfvo type="num" val="80"/>
        <cfvo type="num" val="120"/>
        <color rgb="FFFFC000"/>
        <color rgb="FFFFFF00"/>
        <color rgb="FF92D050"/>
      </colorScale>
    </cfRule>
  </conditionalFormatting>
  <conditionalFormatting sqref="AI49">
    <cfRule type="cellIs" dxfId="15" priority="46" operator="equal">
      <formula>0</formula>
    </cfRule>
  </conditionalFormatting>
  <conditionalFormatting sqref="AI49">
    <cfRule type="colorScale" priority="45">
      <colorScale>
        <cfvo type="num" val="60"/>
        <cfvo type="num" val="80"/>
        <cfvo type="num" val="120"/>
        <color rgb="FFFFC000"/>
        <color rgb="FFFFFF00"/>
        <color rgb="FF92D050"/>
      </colorScale>
    </cfRule>
  </conditionalFormatting>
  <conditionalFormatting sqref="AI47">
    <cfRule type="cellIs" dxfId="14" priority="44" operator="equal">
      <formula>0</formula>
    </cfRule>
  </conditionalFormatting>
  <conditionalFormatting sqref="AI47">
    <cfRule type="colorScale" priority="43">
      <colorScale>
        <cfvo type="num" val="60"/>
        <cfvo type="num" val="80"/>
        <cfvo type="num" val="120"/>
        <color rgb="FFFFC000"/>
        <color rgb="FFFFFF00"/>
        <color rgb="FF92D050"/>
      </colorScale>
    </cfRule>
  </conditionalFormatting>
  <conditionalFormatting sqref="AI48">
    <cfRule type="cellIs" dxfId="13" priority="42" operator="equal">
      <formula>0</formula>
    </cfRule>
  </conditionalFormatting>
  <conditionalFormatting sqref="AI48">
    <cfRule type="colorScale" priority="41">
      <colorScale>
        <cfvo type="num" val="60"/>
        <cfvo type="num" val="80"/>
        <cfvo type="num" val="120"/>
        <color rgb="FFFFC000"/>
        <color rgb="FFFFFF00"/>
        <color rgb="FF92D050"/>
      </colorScale>
    </cfRule>
  </conditionalFormatting>
  <conditionalFormatting sqref="AI26">
    <cfRule type="cellIs" dxfId="12" priority="40" operator="equal">
      <formula>0</formula>
    </cfRule>
  </conditionalFormatting>
  <conditionalFormatting sqref="AI26">
    <cfRule type="colorScale" priority="39">
      <colorScale>
        <cfvo type="num" val="60"/>
        <cfvo type="num" val="80"/>
        <cfvo type="num" val="120"/>
        <color rgb="FFFFC000"/>
        <color rgb="FFFFFF00"/>
        <color rgb="FF92D050"/>
      </colorScale>
    </cfRule>
  </conditionalFormatting>
  <conditionalFormatting sqref="AI43">
    <cfRule type="cellIs" dxfId="11" priority="38" operator="equal">
      <formula>0</formula>
    </cfRule>
  </conditionalFormatting>
  <conditionalFormatting sqref="AI43">
    <cfRule type="colorScale" priority="37">
      <colorScale>
        <cfvo type="num" val="60"/>
        <cfvo type="num" val="80"/>
        <cfvo type="num" val="120"/>
        <color rgb="FFFFC000"/>
        <color rgb="FFFFFF00"/>
        <color rgb="FF92D050"/>
      </colorScale>
    </cfRule>
  </conditionalFormatting>
  <conditionalFormatting sqref="AB14:AH14 AJ14:AK14">
    <cfRule type="cellIs" dxfId="10" priority="32" operator="equal">
      <formula>0</formula>
    </cfRule>
  </conditionalFormatting>
  <conditionalFormatting sqref="AB14:AH14 AJ14:AK14">
    <cfRule type="colorScale" priority="31">
      <colorScale>
        <cfvo type="num" val="60"/>
        <cfvo type="num" val="80"/>
        <cfvo type="num" val="120"/>
        <color rgb="FFFFC000"/>
        <color rgb="FFFFFF00"/>
        <color rgb="FF92D050"/>
      </colorScale>
    </cfRule>
  </conditionalFormatting>
  <conditionalFormatting sqref="AL14">
    <cfRule type="iconSet" priority="33">
      <iconSet iconSet="3Arrows" showValue="0">
        <cfvo type="percent" val="0"/>
        <cfvo type="num" val="0"/>
        <cfvo type="num" val="0" gte="0"/>
      </iconSet>
    </cfRule>
  </conditionalFormatting>
  <conditionalFormatting sqref="AK14">
    <cfRule type="iconSet" priority="34">
      <iconSet iconSet="3Symbols" showValue="0">
        <cfvo type="percent" val="0"/>
        <cfvo type="num" val="80"/>
        <cfvo type="num" val="100"/>
      </iconSet>
    </cfRule>
  </conditionalFormatting>
  <conditionalFormatting sqref="AI14">
    <cfRule type="cellIs" dxfId="9" priority="29" operator="equal">
      <formula>0</formula>
    </cfRule>
  </conditionalFormatting>
  <conditionalFormatting sqref="AI14">
    <cfRule type="colorScale" priority="28">
      <colorScale>
        <cfvo type="num" val="60"/>
        <cfvo type="num" val="80"/>
        <cfvo type="num" val="120"/>
        <color rgb="FFFFC000"/>
        <color rgb="FFFFFF00"/>
        <color rgb="FF92D050"/>
      </colorScale>
    </cfRule>
  </conditionalFormatting>
  <conditionalFormatting sqref="AB16:AH16 AJ16:AK16">
    <cfRule type="cellIs" dxfId="8" priority="25" operator="equal">
      <formula>0</formula>
    </cfRule>
  </conditionalFormatting>
  <conditionalFormatting sqref="AB16:AH16 AJ16:AK16">
    <cfRule type="colorScale" priority="24">
      <colorScale>
        <cfvo type="num" val="60"/>
        <cfvo type="num" val="80"/>
        <cfvo type="num" val="120"/>
        <color rgb="FFFFC000"/>
        <color rgb="FFFFFF00"/>
        <color rgb="FF92D050"/>
      </colorScale>
    </cfRule>
  </conditionalFormatting>
  <conditionalFormatting sqref="AL16">
    <cfRule type="iconSet" priority="26">
      <iconSet iconSet="3Arrows" showValue="0">
        <cfvo type="percent" val="0"/>
        <cfvo type="num" val="0"/>
        <cfvo type="num" val="0" gte="0"/>
      </iconSet>
    </cfRule>
  </conditionalFormatting>
  <conditionalFormatting sqref="AK16">
    <cfRule type="iconSet" priority="27">
      <iconSet iconSet="3Symbols" showValue="0">
        <cfvo type="percent" val="0"/>
        <cfvo type="num" val="80"/>
        <cfvo type="num" val="100"/>
      </iconSet>
    </cfRule>
  </conditionalFormatting>
  <conditionalFormatting sqref="AI16">
    <cfRule type="cellIs" dxfId="7" priority="22" operator="equal">
      <formula>0</formula>
    </cfRule>
  </conditionalFormatting>
  <conditionalFormatting sqref="AI16">
    <cfRule type="colorScale" priority="21">
      <colorScale>
        <cfvo type="num" val="60"/>
        <cfvo type="num" val="80"/>
        <cfvo type="num" val="120"/>
        <color rgb="FFFFC000"/>
        <color rgb="FFFFFF00"/>
        <color rgb="FF92D050"/>
      </colorScale>
    </cfRule>
  </conditionalFormatting>
  <conditionalFormatting sqref="AB22:AH22 AJ22:AK22">
    <cfRule type="cellIs" dxfId="6" priority="18" operator="equal">
      <formula>0</formula>
    </cfRule>
  </conditionalFormatting>
  <conditionalFormatting sqref="AB22:AH22 AJ22:AK22">
    <cfRule type="colorScale" priority="17">
      <colorScale>
        <cfvo type="num" val="60"/>
        <cfvo type="num" val="80"/>
        <cfvo type="num" val="120"/>
        <color rgb="FFFFC000"/>
        <color rgb="FFFFFF00"/>
        <color rgb="FF92D050"/>
      </colorScale>
    </cfRule>
  </conditionalFormatting>
  <conditionalFormatting sqref="AL22">
    <cfRule type="iconSet" priority="19">
      <iconSet iconSet="3Arrows" showValue="0">
        <cfvo type="percent" val="0"/>
        <cfvo type="num" val="0"/>
        <cfvo type="num" val="0" gte="0"/>
      </iconSet>
    </cfRule>
  </conditionalFormatting>
  <conditionalFormatting sqref="AK22">
    <cfRule type="iconSet" priority="20">
      <iconSet iconSet="3Symbols" showValue="0">
        <cfvo type="percent" val="0"/>
        <cfvo type="num" val="80"/>
        <cfvo type="num" val="100"/>
      </iconSet>
    </cfRule>
  </conditionalFormatting>
  <conditionalFormatting sqref="AI22">
    <cfRule type="cellIs" dxfId="5" priority="16" operator="equal">
      <formula>0</formula>
    </cfRule>
  </conditionalFormatting>
  <conditionalFormatting sqref="AI22">
    <cfRule type="colorScale" priority="15">
      <colorScale>
        <cfvo type="num" val="60"/>
        <cfvo type="num" val="80"/>
        <cfvo type="num" val="120"/>
        <color rgb="FFFFC000"/>
        <color rgb="FFFFFF00"/>
        <color rgb="FF92D050"/>
      </colorScale>
    </cfRule>
  </conditionalFormatting>
  <conditionalFormatting sqref="AB33:AH36 AJ33:AK36">
    <cfRule type="cellIs" dxfId="4" priority="10" operator="equal">
      <formula>0</formula>
    </cfRule>
  </conditionalFormatting>
  <conditionalFormatting sqref="AB33:AH36 AJ33:AK36">
    <cfRule type="colorScale" priority="9">
      <colorScale>
        <cfvo type="num" val="60"/>
        <cfvo type="num" val="80"/>
        <cfvo type="num" val="120"/>
        <color rgb="FFFFC000"/>
        <color rgb="FFFFFF00"/>
        <color rgb="FF92D050"/>
      </colorScale>
    </cfRule>
  </conditionalFormatting>
  <conditionalFormatting sqref="AL33:AL36">
    <cfRule type="iconSet" priority="12">
      <iconSet iconSet="3Arrows" showValue="0">
        <cfvo type="percent" val="0"/>
        <cfvo type="num" val="0"/>
        <cfvo type="num" val="0" gte="0"/>
      </iconSet>
    </cfRule>
  </conditionalFormatting>
  <conditionalFormatting sqref="AK33:AK36">
    <cfRule type="iconSet" priority="13">
      <iconSet iconSet="3Symbols" showValue="0">
        <cfvo type="percent" val="0"/>
        <cfvo type="num" val="80"/>
        <cfvo type="num" val="100"/>
      </iconSet>
    </cfRule>
  </conditionalFormatting>
  <conditionalFormatting sqref="AI33:AI36">
    <cfRule type="cellIs" dxfId="3" priority="7" operator="equal">
      <formula>0</formula>
    </cfRule>
  </conditionalFormatting>
  <conditionalFormatting sqref="AI33:AI36">
    <cfRule type="colorScale" priority="6">
      <colorScale>
        <cfvo type="num" val="60"/>
        <cfvo type="num" val="80"/>
        <cfvo type="num" val="120"/>
        <color rgb="FFFFC000"/>
        <color rgb="FFFFFF00"/>
        <color rgb="FF92D050"/>
      </colorScale>
    </cfRule>
  </conditionalFormatting>
  <conditionalFormatting sqref="AL23">
    <cfRule type="iconSet" priority="142">
      <iconSet iconSet="3Arrows" showValue="0">
        <cfvo type="percent" val="0"/>
        <cfvo type="num" val="0"/>
        <cfvo type="num" val="0" gte="0"/>
      </iconSet>
    </cfRule>
  </conditionalFormatting>
  <conditionalFormatting sqref="AK23">
    <cfRule type="iconSet" priority="143">
      <iconSet iconSet="3Symbols" showValue="0">
        <cfvo type="percent" val="0"/>
        <cfvo type="num" val="80"/>
        <cfvo type="num" val="100"/>
      </iconSet>
    </cfRule>
  </conditionalFormatting>
  <conditionalFormatting sqref="R6:R59">
    <cfRule type="colorScale" priority="2">
      <colorScale>
        <cfvo type="num" val="-1"/>
        <cfvo type="num" val="0"/>
        <cfvo type="num" val="1"/>
        <color theme="4" tint="0.79998168889431442"/>
        <color theme="4" tint="0.59999389629810485"/>
        <color theme="3" tint="0.59999389629810485"/>
      </colorScale>
    </cfRule>
    <cfRule type="iconSet" priority="11">
      <iconSet iconSet="3ArrowsGray" showValue="0">
        <cfvo type="percent" val="0"/>
        <cfvo type="num" val="0"/>
        <cfvo type="num" val="1"/>
      </iconSet>
    </cfRule>
  </conditionalFormatting>
  <conditionalFormatting sqref="AL6:AL59">
    <cfRule type="colorScale" priority="1">
      <colorScale>
        <cfvo type="num" val="-1"/>
        <cfvo type="num" val="0"/>
        <cfvo type="num" val="1"/>
        <color rgb="FFFFC000"/>
        <color rgb="FFFFFF00"/>
        <color rgb="FF92D050"/>
      </colorScale>
    </cfRule>
  </conditionalFormatting>
  <dataValidations count="1">
    <dataValidation type="list" allowBlank="1" showInputMessage="1" showErrorMessage="1" sqref="Q6:Q59">
      <formula1>$BE$1:$BE$3</formula1>
    </dataValidation>
  </dataValidations>
  <printOptions horizontalCentered="1"/>
  <pageMargins left="0" right="0" top="0.19685039370078741" bottom="0.19685039370078741" header="0" footer="0"/>
  <pageSetup orientation="landscape" r:id="rId1"/>
  <headerFooter scaleWithDoc="0" alignWithMargins="0"/>
  <colBreaks count="2" manualBreakCount="2">
    <brk id="38" max="61" man="1"/>
    <brk id="54" max="1048575" man="1"/>
  </colBreaks>
  <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83491A3D-8A85-4E9D-8603-B356209302E0}">
            <xm:f>NOT(ISERROR(SEARCH($BE$3,Q6)))</xm:f>
            <xm:f>$BE$3</xm:f>
            <x14:dxf>
              <fill>
                <patternFill>
                  <bgColor theme="4" tint="0.79998168889431442"/>
                </patternFill>
              </fill>
            </x14:dxf>
          </x14:cfRule>
          <x14:cfRule type="containsText" priority="4" operator="containsText" id="{265FBE46-F640-4B69-AE2D-A19541AFB94E}">
            <xm:f>NOT(ISERROR(SEARCH($BE$2,Q6)))</xm:f>
            <xm:f>$BE$2</xm:f>
            <x14:dxf>
              <fill>
                <patternFill>
                  <bgColor theme="4" tint="0.59996337778862885"/>
                </patternFill>
              </fill>
            </x14:dxf>
          </x14:cfRule>
          <x14:cfRule type="containsText" priority="5" operator="containsText" id="{3795CCF8-81D2-4E65-A548-9452AB332340}">
            <xm:f>NOT(ISERROR(SEARCH($BE$1,Q6)))</xm:f>
            <xm:f>$BE$1</xm:f>
            <x14:dxf>
              <fill>
                <patternFill>
                  <bgColor theme="3" tint="0.59996337778862885"/>
                </patternFill>
              </fill>
            </x14:dxf>
          </x14:cfRule>
          <xm:sqref>Q6:Q59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election activeCell="O6" sqref="O6"/>
    </sheetView>
  </sheetViews>
  <sheetFormatPr baseColWidth="10" defaultRowHeight="11.25" x14ac:dyDescent="0.2"/>
  <cols>
    <col min="1" max="1" width="3.5703125" style="19" customWidth="1"/>
    <col min="2" max="2" width="41.140625" style="19" customWidth="1"/>
    <col min="3" max="3" width="3.5703125" style="19" customWidth="1"/>
    <col min="4" max="6" width="41.140625" style="19" customWidth="1"/>
    <col min="7" max="16384" width="11.42578125" style="19"/>
  </cols>
  <sheetData>
    <row r="1" spans="1:6" x14ac:dyDescent="0.2">
      <c r="A1" s="15" t="s">
        <v>2</v>
      </c>
      <c r="B1" s="16" t="s">
        <v>23</v>
      </c>
      <c r="C1" s="17" t="s">
        <v>2</v>
      </c>
      <c r="D1" s="16" t="s">
        <v>22</v>
      </c>
      <c r="E1" s="16" t="s">
        <v>24</v>
      </c>
      <c r="F1" s="18" t="s">
        <v>25</v>
      </c>
    </row>
    <row r="2" spans="1:6" ht="22.5" x14ac:dyDescent="0.2">
      <c r="A2" s="391">
        <v>1</v>
      </c>
      <c r="B2" s="20" t="s">
        <v>32</v>
      </c>
      <c r="C2" s="21">
        <v>1</v>
      </c>
      <c r="D2" s="20" t="s">
        <v>26</v>
      </c>
      <c r="E2" s="22" t="s">
        <v>72</v>
      </c>
      <c r="F2" s="23" t="s">
        <v>73</v>
      </c>
    </row>
    <row r="3" spans="1:6" ht="22.5" x14ac:dyDescent="0.2">
      <c r="A3" s="391"/>
      <c r="B3" s="24" t="s">
        <v>33</v>
      </c>
      <c r="C3" s="21"/>
      <c r="D3" s="24" t="s">
        <v>27</v>
      </c>
      <c r="E3" s="22" t="s">
        <v>74</v>
      </c>
      <c r="F3" s="22" t="s">
        <v>75</v>
      </c>
    </row>
    <row r="4" spans="1:6" ht="33.75" x14ac:dyDescent="0.2">
      <c r="A4" s="391"/>
      <c r="B4" s="25"/>
      <c r="C4" s="21"/>
      <c r="D4" s="20" t="s">
        <v>28</v>
      </c>
      <c r="E4" s="22" t="s">
        <v>76</v>
      </c>
      <c r="F4" s="22" t="s">
        <v>77</v>
      </c>
    </row>
    <row r="5" spans="1:6" ht="22.5" x14ac:dyDescent="0.2">
      <c r="A5" s="391"/>
      <c r="B5" s="25"/>
      <c r="C5" s="21">
        <v>7</v>
      </c>
      <c r="D5" s="24" t="s">
        <v>29</v>
      </c>
      <c r="E5" s="26"/>
      <c r="F5" s="22" t="s">
        <v>78</v>
      </c>
    </row>
    <row r="6" spans="1:6" ht="33.75" x14ac:dyDescent="0.2">
      <c r="A6" s="391"/>
      <c r="B6" s="25"/>
      <c r="C6" s="21">
        <v>9</v>
      </c>
      <c r="D6" s="20" t="s">
        <v>30</v>
      </c>
      <c r="E6" s="26"/>
      <c r="F6" s="22" t="s">
        <v>79</v>
      </c>
    </row>
    <row r="7" spans="1:6" ht="45" x14ac:dyDescent="0.2">
      <c r="A7" s="391"/>
      <c r="B7" s="25"/>
      <c r="C7" s="21"/>
      <c r="D7" s="24" t="s">
        <v>31</v>
      </c>
      <c r="E7" s="26"/>
      <c r="F7" s="22" t="s">
        <v>80</v>
      </c>
    </row>
    <row r="8" spans="1:6" ht="22.5" x14ac:dyDescent="0.2">
      <c r="A8" s="391"/>
      <c r="B8" s="25"/>
      <c r="D8" s="24"/>
      <c r="E8" s="26"/>
      <c r="F8" s="22" t="s">
        <v>81</v>
      </c>
    </row>
    <row r="9" spans="1:6" ht="22.5" x14ac:dyDescent="0.2">
      <c r="A9" s="391"/>
      <c r="B9" s="25"/>
      <c r="C9" s="21"/>
      <c r="D9" s="24"/>
      <c r="E9" s="26"/>
      <c r="F9" s="22" t="s">
        <v>82</v>
      </c>
    </row>
    <row r="10" spans="1:6" x14ac:dyDescent="0.2">
      <c r="A10" s="391"/>
      <c r="B10" s="25"/>
      <c r="C10" s="21"/>
      <c r="D10" s="24"/>
      <c r="E10" s="26"/>
      <c r="F10" s="26"/>
    </row>
    <row r="11" spans="1:6" x14ac:dyDescent="0.2">
      <c r="A11" s="392"/>
      <c r="B11" s="27"/>
      <c r="C11" s="28"/>
      <c r="D11" s="27"/>
      <c r="E11" s="29"/>
      <c r="F11" s="29"/>
    </row>
    <row r="12" spans="1:6" ht="22.5" x14ac:dyDescent="0.2">
      <c r="A12" s="390">
        <v>2</v>
      </c>
      <c r="B12" s="30" t="s">
        <v>36</v>
      </c>
      <c r="C12" s="390">
        <v>2</v>
      </c>
      <c r="D12" s="30" t="s">
        <v>34</v>
      </c>
      <c r="E12" s="31" t="s">
        <v>83</v>
      </c>
      <c r="F12" s="23" t="s">
        <v>84</v>
      </c>
    </row>
    <row r="13" spans="1:6" ht="45" x14ac:dyDescent="0.2">
      <c r="A13" s="392"/>
      <c r="B13" s="32" t="s">
        <v>15</v>
      </c>
      <c r="C13" s="392"/>
      <c r="D13" s="32" t="s">
        <v>35</v>
      </c>
      <c r="E13" s="31" t="s">
        <v>85</v>
      </c>
      <c r="F13" s="33" t="s">
        <v>86</v>
      </c>
    </row>
    <row r="14" spans="1:6" ht="22.5" x14ac:dyDescent="0.2">
      <c r="A14" s="390">
        <v>3</v>
      </c>
      <c r="B14" s="30" t="s">
        <v>37</v>
      </c>
      <c r="C14" s="34">
        <v>3</v>
      </c>
      <c r="D14" s="30" t="s">
        <v>37</v>
      </c>
      <c r="E14" s="23" t="s">
        <v>87</v>
      </c>
      <c r="F14" s="23" t="s">
        <v>88</v>
      </c>
    </row>
    <row r="15" spans="1:6" ht="45" x14ac:dyDescent="0.2">
      <c r="A15" s="391"/>
      <c r="B15" s="24" t="s">
        <v>16</v>
      </c>
      <c r="C15" s="21"/>
      <c r="D15" s="24" t="s">
        <v>38</v>
      </c>
      <c r="E15" s="22" t="s">
        <v>89</v>
      </c>
      <c r="F15" s="22" t="s">
        <v>90</v>
      </c>
    </row>
    <row r="16" spans="1:6" ht="22.5" x14ac:dyDescent="0.2">
      <c r="A16" s="391"/>
      <c r="B16" s="25"/>
      <c r="C16" s="21">
        <v>17</v>
      </c>
      <c r="D16" s="20" t="s">
        <v>39</v>
      </c>
      <c r="E16" s="22" t="s">
        <v>91</v>
      </c>
      <c r="F16" s="22" t="s">
        <v>92</v>
      </c>
    </row>
    <row r="17" spans="1:6" ht="33.75" x14ac:dyDescent="0.2">
      <c r="A17" s="391"/>
      <c r="B17" s="25"/>
      <c r="C17" s="21"/>
      <c r="D17" s="24" t="s">
        <v>40</v>
      </c>
      <c r="E17" s="22" t="s">
        <v>93</v>
      </c>
      <c r="F17" s="26"/>
    </row>
    <row r="18" spans="1:6" x14ac:dyDescent="0.2">
      <c r="A18" s="391"/>
      <c r="B18" s="25"/>
      <c r="C18" s="21">
        <v>6</v>
      </c>
      <c r="D18" s="20" t="s">
        <v>41</v>
      </c>
      <c r="E18" s="26"/>
      <c r="F18" s="26"/>
    </row>
    <row r="19" spans="1:6" ht="33.75" x14ac:dyDescent="0.2">
      <c r="A19" s="391"/>
      <c r="B19" s="25"/>
      <c r="C19" s="21"/>
      <c r="D19" s="24" t="s">
        <v>42</v>
      </c>
      <c r="E19" s="26"/>
      <c r="F19" s="26"/>
    </row>
    <row r="20" spans="1:6" x14ac:dyDescent="0.2">
      <c r="A20" s="391"/>
      <c r="B20" s="25"/>
      <c r="C20" s="21"/>
      <c r="D20" s="25"/>
      <c r="E20" s="26"/>
      <c r="F20" s="26"/>
    </row>
    <row r="21" spans="1:6" x14ac:dyDescent="0.2">
      <c r="A21" s="391"/>
      <c r="B21" s="25"/>
      <c r="C21" s="21"/>
      <c r="D21" s="25"/>
      <c r="E21" s="26"/>
      <c r="F21" s="26"/>
    </row>
    <row r="22" spans="1:6" x14ac:dyDescent="0.2">
      <c r="A22" s="392"/>
      <c r="B22" s="27"/>
      <c r="C22" s="28"/>
      <c r="D22" s="27"/>
      <c r="E22" s="29"/>
      <c r="F22" s="29"/>
    </row>
    <row r="23" spans="1:6" x14ac:dyDescent="0.2">
      <c r="A23" s="390">
        <v>4</v>
      </c>
      <c r="B23" s="30" t="s">
        <v>45</v>
      </c>
      <c r="C23" s="390">
        <v>4</v>
      </c>
      <c r="D23" s="30" t="s">
        <v>43</v>
      </c>
      <c r="E23" s="393" t="s">
        <v>94</v>
      </c>
      <c r="F23" s="23" t="s">
        <v>95</v>
      </c>
    </row>
    <row r="24" spans="1:6" ht="22.5" x14ac:dyDescent="0.2">
      <c r="A24" s="391"/>
      <c r="B24" s="24" t="s">
        <v>46</v>
      </c>
      <c r="C24" s="391"/>
      <c r="D24" s="24" t="s">
        <v>44</v>
      </c>
      <c r="E24" s="394"/>
      <c r="F24" s="22" t="s">
        <v>96</v>
      </c>
    </row>
    <row r="25" spans="1:6" ht="22.5" x14ac:dyDescent="0.2">
      <c r="A25" s="392"/>
      <c r="B25" s="27"/>
      <c r="C25" s="392"/>
      <c r="D25" s="27"/>
      <c r="E25" s="395"/>
      <c r="F25" s="33" t="s">
        <v>97</v>
      </c>
    </row>
    <row r="26" spans="1:6" ht="33.75" x14ac:dyDescent="0.2">
      <c r="A26" s="390">
        <v>5</v>
      </c>
      <c r="B26" s="30" t="s">
        <v>51</v>
      </c>
      <c r="C26" s="35">
        <v>5</v>
      </c>
      <c r="D26" s="36" t="s">
        <v>47</v>
      </c>
      <c r="E26" s="23" t="s">
        <v>98</v>
      </c>
      <c r="F26" s="23" t="s">
        <v>99</v>
      </c>
    </row>
    <row r="27" spans="1:6" ht="33.75" x14ac:dyDescent="0.2">
      <c r="A27" s="391"/>
      <c r="B27" s="24" t="s">
        <v>17</v>
      </c>
      <c r="C27" s="35"/>
      <c r="D27" s="37" t="s">
        <v>48</v>
      </c>
      <c r="E27" s="22" t="s">
        <v>100</v>
      </c>
      <c r="F27" s="22" t="s">
        <v>101</v>
      </c>
    </row>
    <row r="28" spans="1:6" x14ac:dyDescent="0.2">
      <c r="A28" s="391"/>
      <c r="B28" s="25"/>
      <c r="C28" s="35">
        <v>16</v>
      </c>
      <c r="D28" s="36" t="s">
        <v>49</v>
      </c>
      <c r="E28" s="26"/>
      <c r="F28" s="26"/>
    </row>
    <row r="29" spans="1:6" ht="22.5" x14ac:dyDescent="0.2">
      <c r="A29" s="392"/>
      <c r="B29" s="27"/>
      <c r="C29" s="38"/>
      <c r="D29" s="37" t="s">
        <v>50</v>
      </c>
      <c r="E29" s="29"/>
      <c r="F29" s="29"/>
    </row>
    <row r="30" spans="1:6" ht="22.5" x14ac:dyDescent="0.2">
      <c r="A30" s="390">
        <v>6</v>
      </c>
      <c r="B30" s="30" t="s">
        <v>56</v>
      </c>
      <c r="C30" s="34">
        <v>8</v>
      </c>
      <c r="D30" s="30" t="s">
        <v>52</v>
      </c>
      <c r="E30" s="23" t="s">
        <v>102</v>
      </c>
      <c r="F30" s="23" t="s">
        <v>103</v>
      </c>
    </row>
    <row r="31" spans="1:6" ht="22.5" x14ac:dyDescent="0.2">
      <c r="A31" s="391"/>
      <c r="B31" s="24" t="s">
        <v>57</v>
      </c>
      <c r="C31" s="21"/>
      <c r="D31" s="24" t="s">
        <v>53</v>
      </c>
      <c r="E31" s="22" t="s">
        <v>104</v>
      </c>
      <c r="F31" s="22" t="s">
        <v>105</v>
      </c>
    </row>
    <row r="32" spans="1:6" ht="22.5" x14ac:dyDescent="0.2">
      <c r="A32" s="391"/>
      <c r="B32" s="25"/>
      <c r="C32" s="21"/>
      <c r="D32" s="20" t="s">
        <v>54</v>
      </c>
      <c r="E32" s="22" t="s">
        <v>106</v>
      </c>
      <c r="F32" s="22" t="s">
        <v>107</v>
      </c>
    </row>
    <row r="33" spans="1:6" ht="33.75" x14ac:dyDescent="0.2">
      <c r="A33" s="391"/>
      <c r="B33" s="25"/>
      <c r="C33" s="21">
        <v>10</v>
      </c>
      <c r="D33" s="24" t="s">
        <v>55</v>
      </c>
      <c r="E33" s="26"/>
      <c r="F33" s="22" t="s">
        <v>108</v>
      </c>
    </row>
    <row r="34" spans="1:6" ht="22.5" x14ac:dyDescent="0.2">
      <c r="A34" s="391"/>
      <c r="B34" s="25"/>
      <c r="C34" s="21"/>
      <c r="D34" s="25"/>
      <c r="E34" s="26"/>
      <c r="F34" s="22" t="s">
        <v>109</v>
      </c>
    </row>
    <row r="35" spans="1:6" x14ac:dyDescent="0.2">
      <c r="A35" s="391"/>
      <c r="B35" s="25"/>
      <c r="C35" s="21"/>
      <c r="D35" s="25"/>
      <c r="E35" s="26"/>
      <c r="F35" s="22" t="s">
        <v>110</v>
      </c>
    </row>
    <row r="36" spans="1:6" ht="22.5" x14ac:dyDescent="0.2">
      <c r="A36" s="391"/>
      <c r="B36" s="25"/>
      <c r="C36" s="21"/>
      <c r="D36" s="25"/>
      <c r="E36" s="26"/>
      <c r="F36" s="22" t="s">
        <v>111</v>
      </c>
    </row>
    <row r="37" spans="1:6" ht="22.5" x14ac:dyDescent="0.2">
      <c r="A37" s="391"/>
      <c r="B37" s="25"/>
      <c r="C37" s="21"/>
      <c r="D37" s="25"/>
      <c r="E37" s="26"/>
      <c r="F37" s="22" t="s">
        <v>112</v>
      </c>
    </row>
    <row r="38" spans="1:6" x14ac:dyDescent="0.2">
      <c r="A38" s="391"/>
      <c r="B38" s="25"/>
      <c r="C38" s="21"/>
      <c r="D38" s="25"/>
      <c r="E38" s="26"/>
      <c r="F38" s="22" t="s">
        <v>113</v>
      </c>
    </row>
    <row r="39" spans="1:6" ht="22.5" x14ac:dyDescent="0.2">
      <c r="A39" s="391"/>
      <c r="B39" s="25"/>
      <c r="C39" s="21"/>
      <c r="D39" s="25"/>
      <c r="E39" s="26"/>
      <c r="F39" s="22" t="s">
        <v>114</v>
      </c>
    </row>
    <row r="40" spans="1:6" x14ac:dyDescent="0.2">
      <c r="A40" s="391"/>
      <c r="B40" s="25"/>
      <c r="C40" s="39"/>
      <c r="D40" s="25"/>
      <c r="E40" s="26"/>
      <c r="F40" s="22" t="s">
        <v>115</v>
      </c>
    </row>
    <row r="41" spans="1:6" x14ac:dyDescent="0.2">
      <c r="A41" s="391"/>
      <c r="B41" s="25"/>
      <c r="C41" s="39"/>
      <c r="D41" s="25"/>
      <c r="E41" s="26"/>
      <c r="F41" s="26"/>
    </row>
    <row r="42" spans="1:6" x14ac:dyDescent="0.2">
      <c r="A42" s="392"/>
      <c r="B42" s="27"/>
      <c r="C42" s="28"/>
      <c r="D42" s="27"/>
      <c r="E42" s="29"/>
      <c r="F42" s="29"/>
    </row>
    <row r="43" spans="1:6" ht="45" x14ac:dyDescent="0.2">
      <c r="A43" s="390">
        <v>7</v>
      </c>
      <c r="B43" s="30" t="s">
        <v>58</v>
      </c>
      <c r="C43" s="390">
        <v>11</v>
      </c>
      <c r="D43" s="30" t="s">
        <v>58</v>
      </c>
      <c r="E43" s="23" t="s">
        <v>116</v>
      </c>
      <c r="F43" s="23" t="s">
        <v>117</v>
      </c>
    </row>
    <row r="44" spans="1:6" ht="22.5" x14ac:dyDescent="0.2">
      <c r="A44" s="391"/>
      <c r="B44" s="24" t="s">
        <v>18</v>
      </c>
      <c r="C44" s="391"/>
      <c r="D44" s="24" t="s">
        <v>59</v>
      </c>
      <c r="E44" s="22" t="s">
        <v>118</v>
      </c>
      <c r="F44" s="22" t="s">
        <v>119</v>
      </c>
    </row>
    <row r="45" spans="1:6" ht="22.5" x14ac:dyDescent="0.2">
      <c r="A45" s="391"/>
      <c r="B45" s="25"/>
      <c r="C45" s="391"/>
      <c r="D45" s="25"/>
      <c r="E45" s="26"/>
      <c r="F45" s="22" t="s">
        <v>120</v>
      </c>
    </row>
    <row r="46" spans="1:6" ht="33.75" x14ac:dyDescent="0.2">
      <c r="A46" s="391"/>
      <c r="B46" s="25"/>
      <c r="C46" s="391"/>
      <c r="D46" s="25"/>
      <c r="E46" s="26"/>
      <c r="F46" s="22" t="s">
        <v>121</v>
      </c>
    </row>
    <row r="47" spans="1:6" ht="33.75" x14ac:dyDescent="0.2">
      <c r="A47" s="391"/>
      <c r="B47" s="25"/>
      <c r="C47" s="391"/>
      <c r="D47" s="25"/>
      <c r="E47" s="26"/>
      <c r="F47" s="22" t="s">
        <v>122</v>
      </c>
    </row>
    <row r="48" spans="1:6" ht="33.75" x14ac:dyDescent="0.2">
      <c r="A48" s="391"/>
      <c r="B48" s="25"/>
      <c r="C48" s="391"/>
      <c r="D48" s="25"/>
      <c r="E48" s="26"/>
      <c r="F48" s="22" t="s">
        <v>123</v>
      </c>
    </row>
    <row r="49" spans="1:6" ht="22.5" x14ac:dyDescent="0.2">
      <c r="A49" s="391"/>
      <c r="B49" s="25"/>
      <c r="C49" s="391"/>
      <c r="D49" s="25"/>
      <c r="E49" s="26"/>
      <c r="F49" s="22" t="s">
        <v>124</v>
      </c>
    </row>
    <row r="50" spans="1:6" ht="22.5" x14ac:dyDescent="0.2">
      <c r="A50" s="392"/>
      <c r="B50" s="27"/>
      <c r="C50" s="392"/>
      <c r="D50" s="27"/>
      <c r="E50" s="29"/>
      <c r="F50" s="33" t="s">
        <v>125</v>
      </c>
    </row>
    <row r="51" spans="1:6" ht="22.5" x14ac:dyDescent="0.2">
      <c r="A51" s="390">
        <v>8</v>
      </c>
      <c r="B51" s="30" t="s">
        <v>62</v>
      </c>
      <c r="C51" s="390">
        <v>12</v>
      </c>
      <c r="D51" s="30" t="s">
        <v>60</v>
      </c>
      <c r="E51" s="393" t="s">
        <v>126</v>
      </c>
      <c r="F51" s="23" t="s">
        <v>127</v>
      </c>
    </row>
    <row r="52" spans="1:6" ht="33.75" x14ac:dyDescent="0.2">
      <c r="A52" s="391"/>
      <c r="B52" s="24" t="s">
        <v>61</v>
      </c>
      <c r="C52" s="391"/>
      <c r="D52" s="24" t="s">
        <v>61</v>
      </c>
      <c r="E52" s="394"/>
      <c r="F52" s="22" t="s">
        <v>128</v>
      </c>
    </row>
    <row r="53" spans="1:6" ht="22.5" x14ac:dyDescent="0.2">
      <c r="A53" s="391"/>
      <c r="B53" s="25"/>
      <c r="C53" s="391"/>
      <c r="D53" s="25"/>
      <c r="E53" s="394"/>
      <c r="F53" s="22" t="s">
        <v>129</v>
      </c>
    </row>
    <row r="54" spans="1:6" ht="22.5" x14ac:dyDescent="0.2">
      <c r="A54" s="391"/>
      <c r="B54" s="25"/>
      <c r="C54" s="391"/>
      <c r="D54" s="25"/>
      <c r="E54" s="394"/>
      <c r="F54" s="22" t="s">
        <v>130</v>
      </c>
    </row>
    <row r="55" spans="1:6" ht="22.5" x14ac:dyDescent="0.2">
      <c r="A55" s="392"/>
      <c r="B55" s="27"/>
      <c r="C55" s="392"/>
      <c r="D55" s="27"/>
      <c r="E55" s="395"/>
      <c r="F55" s="33" t="s">
        <v>131</v>
      </c>
    </row>
    <row r="56" spans="1:6" ht="22.5" x14ac:dyDescent="0.2">
      <c r="A56" s="390">
        <v>9</v>
      </c>
      <c r="B56" s="30" t="s">
        <v>65</v>
      </c>
      <c r="C56" s="390">
        <v>13</v>
      </c>
      <c r="D56" s="30" t="s">
        <v>63</v>
      </c>
      <c r="E56" s="23" t="s">
        <v>132</v>
      </c>
      <c r="F56" s="23" t="s">
        <v>133</v>
      </c>
    </row>
    <row r="57" spans="1:6" ht="22.5" x14ac:dyDescent="0.2">
      <c r="A57" s="391"/>
      <c r="B57" s="24" t="s">
        <v>19</v>
      </c>
      <c r="C57" s="391"/>
      <c r="D57" s="24" t="s">
        <v>64</v>
      </c>
      <c r="E57" s="22" t="s">
        <v>134</v>
      </c>
      <c r="F57" s="22" t="s">
        <v>135</v>
      </c>
    </row>
    <row r="58" spans="1:6" ht="22.5" x14ac:dyDescent="0.2">
      <c r="A58" s="391"/>
      <c r="B58" s="25"/>
      <c r="C58" s="391"/>
      <c r="D58" s="25"/>
      <c r="E58" s="22" t="s">
        <v>136</v>
      </c>
      <c r="F58" s="22" t="s">
        <v>137</v>
      </c>
    </row>
    <row r="59" spans="1:6" ht="22.5" x14ac:dyDescent="0.2">
      <c r="A59" s="391"/>
      <c r="B59" s="25"/>
      <c r="C59" s="391"/>
      <c r="D59" s="25"/>
      <c r="E59" s="26"/>
      <c r="F59" s="22" t="s">
        <v>138</v>
      </c>
    </row>
    <row r="60" spans="1:6" ht="22.5" x14ac:dyDescent="0.2">
      <c r="A60" s="391"/>
      <c r="B60" s="25"/>
      <c r="C60" s="391"/>
      <c r="D60" s="25"/>
      <c r="E60" s="26"/>
      <c r="F60" s="22" t="s">
        <v>139</v>
      </c>
    </row>
    <row r="61" spans="1:6" x14ac:dyDescent="0.2">
      <c r="A61" s="391"/>
      <c r="B61" s="25"/>
      <c r="C61" s="391"/>
      <c r="D61" s="25"/>
      <c r="E61" s="26"/>
      <c r="F61" s="22" t="s">
        <v>140</v>
      </c>
    </row>
    <row r="62" spans="1:6" x14ac:dyDescent="0.2">
      <c r="A62" s="391"/>
      <c r="B62" s="25"/>
      <c r="C62" s="391"/>
      <c r="D62" s="25"/>
      <c r="E62" s="26"/>
      <c r="F62" s="22" t="s">
        <v>141</v>
      </c>
    </row>
    <row r="63" spans="1:6" ht="22.5" x14ac:dyDescent="0.2">
      <c r="A63" s="391"/>
      <c r="B63" s="25"/>
      <c r="C63" s="391"/>
      <c r="D63" s="25"/>
      <c r="E63" s="26"/>
      <c r="F63" s="22" t="s">
        <v>142</v>
      </c>
    </row>
    <row r="64" spans="1:6" ht="22.5" x14ac:dyDescent="0.2">
      <c r="A64" s="391"/>
      <c r="B64" s="25"/>
      <c r="C64" s="391"/>
      <c r="D64" s="25"/>
      <c r="E64" s="26"/>
      <c r="F64" s="22" t="s">
        <v>143</v>
      </c>
    </row>
    <row r="65" spans="1:6" x14ac:dyDescent="0.2">
      <c r="A65" s="391"/>
      <c r="B65" s="25"/>
      <c r="C65" s="391"/>
      <c r="D65" s="25"/>
      <c r="E65" s="26"/>
      <c r="F65" s="22" t="s">
        <v>144</v>
      </c>
    </row>
    <row r="66" spans="1:6" ht="33.75" x14ac:dyDescent="0.2">
      <c r="A66" s="392"/>
      <c r="B66" s="27"/>
      <c r="C66" s="392"/>
      <c r="D66" s="27"/>
      <c r="E66" s="29"/>
      <c r="F66" s="33" t="s">
        <v>145</v>
      </c>
    </row>
    <row r="67" spans="1:6" ht="22.5" x14ac:dyDescent="0.2">
      <c r="A67" s="390">
        <v>10</v>
      </c>
      <c r="B67" s="30" t="s">
        <v>70</v>
      </c>
      <c r="C67" s="34">
        <v>14</v>
      </c>
      <c r="D67" s="30" t="s">
        <v>66</v>
      </c>
      <c r="E67" s="393" t="s">
        <v>146</v>
      </c>
      <c r="F67" s="23" t="s">
        <v>147</v>
      </c>
    </row>
    <row r="68" spans="1:6" ht="33.75" x14ac:dyDescent="0.2">
      <c r="A68" s="391"/>
      <c r="B68" s="24" t="s">
        <v>20</v>
      </c>
      <c r="C68" s="21"/>
      <c r="D68" s="24" t="s">
        <v>67</v>
      </c>
      <c r="E68" s="394"/>
      <c r="F68" s="22" t="s">
        <v>148</v>
      </c>
    </row>
    <row r="69" spans="1:6" ht="22.5" x14ac:dyDescent="0.2">
      <c r="A69" s="391"/>
      <c r="B69" s="25"/>
      <c r="C69" s="21">
        <v>15</v>
      </c>
      <c r="D69" s="20" t="s">
        <v>68</v>
      </c>
      <c r="E69" s="394"/>
      <c r="F69" s="22" t="s">
        <v>149</v>
      </c>
    </row>
    <row r="70" spans="1:6" ht="22.5" x14ac:dyDescent="0.2">
      <c r="A70" s="391"/>
      <c r="B70" s="25"/>
      <c r="C70" s="21"/>
      <c r="D70" s="24" t="s">
        <v>69</v>
      </c>
      <c r="E70" s="394"/>
      <c r="F70" s="22" t="s">
        <v>150</v>
      </c>
    </row>
    <row r="71" spans="1:6" ht="22.5" x14ac:dyDescent="0.2">
      <c r="A71" s="391"/>
      <c r="B71" s="25"/>
      <c r="C71" s="40"/>
      <c r="D71" s="25"/>
      <c r="E71" s="394"/>
      <c r="F71" s="22" t="s">
        <v>151</v>
      </c>
    </row>
    <row r="72" spans="1:6" x14ac:dyDescent="0.2">
      <c r="A72" s="391"/>
      <c r="B72" s="25"/>
      <c r="C72" s="40"/>
      <c r="D72" s="25"/>
      <c r="E72" s="394"/>
      <c r="F72" s="22" t="s">
        <v>152</v>
      </c>
    </row>
    <row r="73" spans="1:6" ht="22.5" x14ac:dyDescent="0.2">
      <c r="A73" s="391"/>
      <c r="B73" s="25"/>
      <c r="C73" s="40"/>
      <c r="D73" s="25"/>
      <c r="E73" s="394"/>
      <c r="F73" s="22" t="s">
        <v>153</v>
      </c>
    </row>
    <row r="74" spans="1:6" ht="22.5" x14ac:dyDescent="0.2">
      <c r="A74" s="391"/>
      <c r="B74" s="25"/>
      <c r="C74" s="40"/>
      <c r="D74" s="25"/>
      <c r="E74" s="394"/>
      <c r="F74" s="22" t="s">
        <v>154</v>
      </c>
    </row>
    <row r="75" spans="1:6" ht="33.75" x14ac:dyDescent="0.2">
      <c r="A75" s="391"/>
      <c r="B75" s="25"/>
      <c r="C75" s="40"/>
      <c r="D75" s="25"/>
      <c r="E75" s="394"/>
      <c r="F75" s="22" t="s">
        <v>155</v>
      </c>
    </row>
    <row r="76" spans="1:6" x14ac:dyDescent="0.2">
      <c r="A76" s="391"/>
      <c r="B76" s="25"/>
      <c r="C76" s="40"/>
      <c r="D76" s="25"/>
      <c r="E76" s="394"/>
      <c r="F76" s="22" t="s">
        <v>156</v>
      </c>
    </row>
    <row r="77" spans="1:6" ht="22.5" x14ac:dyDescent="0.2">
      <c r="A77" s="392"/>
      <c r="B77" s="27"/>
      <c r="C77" s="41"/>
      <c r="D77" s="27"/>
      <c r="E77" s="395"/>
      <c r="F77" s="33" t="s">
        <v>157</v>
      </c>
    </row>
    <row r="78" spans="1:6" ht="22.5" x14ac:dyDescent="0.2">
      <c r="A78" s="390">
        <v>11</v>
      </c>
      <c r="B78" s="30" t="s">
        <v>71</v>
      </c>
      <c r="C78" s="390"/>
      <c r="D78" s="396"/>
      <c r="E78" s="23" t="s">
        <v>158</v>
      </c>
      <c r="F78" s="23" t="s">
        <v>159</v>
      </c>
    </row>
    <row r="79" spans="1:6" x14ac:dyDescent="0.2">
      <c r="A79" s="391"/>
      <c r="B79" s="24" t="s">
        <v>21</v>
      </c>
      <c r="C79" s="391"/>
      <c r="D79" s="397"/>
      <c r="E79" s="22" t="s">
        <v>160</v>
      </c>
      <c r="F79" s="22" t="s">
        <v>161</v>
      </c>
    </row>
    <row r="80" spans="1:6" ht="22.5" x14ac:dyDescent="0.2">
      <c r="A80" s="391"/>
      <c r="B80" s="25"/>
      <c r="C80" s="391"/>
      <c r="D80" s="397"/>
      <c r="E80" s="26"/>
      <c r="F80" s="22" t="s">
        <v>162</v>
      </c>
    </row>
    <row r="81" spans="1:6" ht="22.5" x14ac:dyDescent="0.2">
      <c r="A81" s="391"/>
      <c r="B81" s="25"/>
      <c r="C81" s="391"/>
      <c r="D81" s="397"/>
      <c r="E81" s="26"/>
      <c r="F81" s="22" t="s">
        <v>163</v>
      </c>
    </row>
    <row r="82" spans="1:6" ht="22.5" x14ac:dyDescent="0.2">
      <c r="A82" s="392"/>
      <c r="B82" s="27"/>
      <c r="C82" s="392"/>
      <c r="D82" s="398"/>
      <c r="E82" s="29"/>
      <c r="F82" s="33" t="s">
        <v>164</v>
      </c>
    </row>
  </sheetData>
  <sheetProtection sheet="1" objects="1" scenarios="1" selectLockedCells="1"/>
  <mergeCells count="21">
    <mergeCell ref="C56:C66"/>
    <mergeCell ref="A56:A66"/>
    <mergeCell ref="A67:A77"/>
    <mergeCell ref="E67:E77"/>
    <mergeCell ref="C78:C82"/>
    <mergeCell ref="D78:D82"/>
    <mergeCell ref="A78:A82"/>
    <mergeCell ref="C51:C55"/>
    <mergeCell ref="A51:A55"/>
    <mergeCell ref="E51:E55"/>
    <mergeCell ref="A2:A11"/>
    <mergeCell ref="C12:C13"/>
    <mergeCell ref="A12:A13"/>
    <mergeCell ref="A14:A22"/>
    <mergeCell ref="C23:C25"/>
    <mergeCell ref="A23:A25"/>
    <mergeCell ref="E23:E25"/>
    <mergeCell ref="A26:A29"/>
    <mergeCell ref="A30:A42"/>
    <mergeCell ref="C43:C50"/>
    <mergeCell ref="A43:A50"/>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17</vt:i4>
      </vt:variant>
    </vt:vector>
  </HeadingPairs>
  <TitlesOfParts>
    <vt:vector size="23" baseType="lpstr">
      <vt:lpstr>INICIO</vt:lpstr>
      <vt:lpstr>MAPA</vt:lpstr>
      <vt:lpstr>DETALLE INDICADORES</vt:lpstr>
      <vt:lpstr>DETALLE PROYECTOS</vt:lpstr>
      <vt:lpstr>TACTICS</vt:lpstr>
      <vt:lpstr>2013</vt:lpstr>
      <vt:lpstr>'DETALLE PROYECTOS'!Área_de_impresión</vt:lpstr>
      <vt:lpstr>MAPA!Área_de_impresión</vt:lpstr>
      <vt:lpstr>TACTICS!Área_de_impresión</vt:lpstr>
      <vt:lpstr>MAPA!P</vt:lpstr>
      <vt:lpstr>TACTICS!P</vt:lpstr>
      <vt:lpstr>INICIO!PR</vt:lpstr>
      <vt:lpstr>MAPA!PR</vt:lpstr>
      <vt:lpstr>TACTICS!PR</vt:lpstr>
      <vt:lpstr>TACTICS!PRINT</vt:lpstr>
      <vt:lpstr>INICIO!Print_Area</vt:lpstr>
      <vt:lpstr>MAPA!Print_Area</vt:lpstr>
      <vt:lpstr>TACTICS!Print_Area</vt:lpstr>
      <vt:lpstr>MAPA!Print_Titles</vt:lpstr>
      <vt:lpstr>TACTICS!Print_Titles</vt:lpstr>
      <vt:lpstr>'DETALLE PROYECTOS'!Títulos_a_imprimir</vt:lpstr>
      <vt:lpstr>MAPA!Títulos_a_imprimir</vt:lpstr>
      <vt:lpstr>TACTICS!Títulos_a_imprimir</vt:lpstr>
    </vt:vector>
  </TitlesOfParts>
  <Company>UNIVERSIDAD ICESI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Borrero</dc:creator>
  <cp:lastModifiedBy>lenovo</cp:lastModifiedBy>
  <cp:lastPrinted>2015-11-17T17:50:59Z</cp:lastPrinted>
  <dcterms:created xsi:type="dcterms:W3CDTF">2005-03-08T18:42:47Z</dcterms:created>
  <dcterms:modified xsi:type="dcterms:W3CDTF">2017-01-27T21:46:08Z</dcterms:modified>
</cp:coreProperties>
</file>