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600" windowHeight="5310" tabRatio="948" firstSheet="2" activeTab="2"/>
  </bookViews>
  <sheets>
    <sheet name="JURIDICOS" sheetId="1" state="hidden" r:id="rId1"/>
    <sheet name="FINANCIERA" sheetId="2" state="hidden" r:id="rId2"/>
    <sheet name="ORGANIZACION" sheetId="3" r:id="rId3"/>
    <sheet name="EXPERIENCIA " sheetId="4" r:id="rId4"/>
    <sheet name="PERSONAL" sheetId="5" r:id="rId5"/>
    <sheet name="TECNICA" sheetId="6" r:id="rId6"/>
    <sheet name="CONTENIDO O. ECONOMICA " sheetId="7" r:id="rId7"/>
  </sheets>
  <externalReferences>
    <externalReference r:id="rId10"/>
    <externalReference r:id="rId11"/>
  </externalReferences>
  <definedNames>
    <definedName name="_xlnm.Print_Area" localSheetId="6">'CONTENIDO O. ECONOMICA '!$B$2:$G$21</definedName>
    <definedName name="_xlnm.Print_Area" localSheetId="3">'EXPERIENCIA '!$B$2:$G$30</definedName>
    <definedName name="_xlnm.Print_Area" localSheetId="1">'FINANCIERA'!$B$2:$F$27</definedName>
    <definedName name="_xlnm.Print_Area" localSheetId="0">'JURIDICOS'!$B$2:$F$50</definedName>
    <definedName name="_xlnm.Print_Area" localSheetId="2">'ORGANIZACION'!$B$2:$H$23</definedName>
    <definedName name="_xlnm.Print_Titles" localSheetId="6">'CONTENIDO O. ECONOMICA '!$2:$7</definedName>
    <definedName name="_xlnm.Print_Titles" localSheetId="3">'EXPERIENCIA '!$2:$13</definedName>
    <definedName name="_xlnm.Print_Titles" localSheetId="4">'PERSONAL'!$2:$9</definedName>
    <definedName name="_xlnm.Print_Titles" localSheetId="5">'TECNICA'!$2:$9</definedName>
  </definedNames>
  <calcPr fullCalcOnLoad="1"/>
</workbook>
</file>

<file path=xl/sharedStrings.xml><?xml version="1.0" encoding="utf-8"?>
<sst xmlns="http://schemas.openxmlformats.org/spreadsheetml/2006/main" count="335" uniqueCount="231">
  <si>
    <t>REPUBLICA DE COLOMBIA</t>
  </si>
  <si>
    <t>CUADRO No. 1</t>
  </si>
  <si>
    <t>No</t>
  </si>
  <si>
    <t xml:space="preserve">DOCUMENTO </t>
  </si>
  <si>
    <t>PROPONENTE</t>
  </si>
  <si>
    <t>DOCUMENTOS DE CONTENIDO JURIDICO</t>
  </si>
  <si>
    <t xml:space="preserve">CARTA DE PRESENTACION FOLIO No </t>
  </si>
  <si>
    <t>FIRMA DEL REPRESENTANTE LEGAL O APODERADO</t>
  </si>
  <si>
    <t>CEDULA</t>
  </si>
  <si>
    <t>DECLARACION DE INHABILIDADES E INCOMPATIBILIDADES</t>
  </si>
  <si>
    <t>DECLARACION APOYO A LA INDUSTRIA NACIONAL</t>
  </si>
  <si>
    <t>PERSONAS JURIDICAS</t>
  </si>
  <si>
    <t>CERTIFICADO DE INSCRIPCIÓN REGISTRO UNICO DE PROPONENTES - FOLIO No.</t>
  </si>
  <si>
    <t>FECHA DE EXPEDICION</t>
  </si>
  <si>
    <t>NOMBRE DE LA EMPRESA</t>
  </si>
  <si>
    <t>HABILITADA POR EL OBJETO SOCIAL</t>
  </si>
  <si>
    <t>FECHA DE INSCRIPCION DE LA SOCIEDAD</t>
  </si>
  <si>
    <t>FECHA DE VIGENCIA DE LA SOCIEDAD</t>
  </si>
  <si>
    <t>NOMBRE DEL REPRESENTANTE LEGAL</t>
  </si>
  <si>
    <t>NOMBRE DEL REVISOR FISCAL</t>
  </si>
  <si>
    <t>REPRESENTANTE FACULTADO PARA ESTE CONCURSO</t>
  </si>
  <si>
    <t>AUTORIZACION AL REPRESENTANTE FOLIO No</t>
  </si>
  <si>
    <t xml:space="preserve">ACTA DE JUNTA No </t>
  </si>
  <si>
    <t>NOMBRE DEL AUTORIZADO</t>
  </si>
  <si>
    <t>COBERTURA PARA ESTE CONCURSO</t>
  </si>
  <si>
    <t xml:space="preserve">CARTA DE CONSORCIO O UNION TEMPORAL FOLIO No </t>
  </si>
  <si>
    <t>PORCENTAJE DE PARTICIPACION</t>
  </si>
  <si>
    <t>UNIONES TEMPORALES ACTIVIDADES DISCRIMINADAS?</t>
  </si>
  <si>
    <t>REPRESENTANTE DE LA ASOCIACION</t>
  </si>
  <si>
    <t>NOMBRE DE LAS EMPRESAS SUSCRIPTORAS</t>
  </si>
  <si>
    <t>NOMBRE DE LOS REPRESENTANTES DE LAS EMPRESAS SUSCRIPTORAS</t>
  </si>
  <si>
    <t>VIGENCIA DE LA ASOCIACION</t>
  </si>
  <si>
    <t>GARANTIA DE SERIEDAD DE LA PROPUESTA FOLIO No</t>
  </si>
  <si>
    <t>NUMERO DE LA POLIZA</t>
  </si>
  <si>
    <t>INTEGRANTES INCLUIDOS CON NIT</t>
  </si>
  <si>
    <t>ASEGURADO O AFIANZADO</t>
  </si>
  <si>
    <t>CERTIFICADO ANTECENDENTES DISCIPLINARIOS REVISOR FISCAL</t>
  </si>
  <si>
    <t>DOCUMENTOS DE CONTENIDO FINANCIERO</t>
  </si>
  <si>
    <t>ACTIVO CORRIENTE</t>
  </si>
  <si>
    <t>ACTIVO TOTAL</t>
  </si>
  <si>
    <t>PASIVO CORRIENTE</t>
  </si>
  <si>
    <t>PASIVO TOTAL</t>
  </si>
  <si>
    <t>DOCUMENTOS ADICIONALES</t>
  </si>
  <si>
    <t>FOTOCOPIA DE LA CEDULA DEL REPRESENTANTE LEGAL</t>
  </si>
  <si>
    <t xml:space="preserve">  </t>
  </si>
  <si>
    <t>INTEGRANTE 1</t>
  </si>
  <si>
    <t>INTEGRANTE 2</t>
  </si>
  <si>
    <t>CERTIFICADO DE PAGO DE APORTES PARAFISCALES Y SEGURIDAD SOCIAL</t>
  </si>
  <si>
    <t xml:space="preserve">CERTIFICADO DEL RUP O DE EXISTENCIA Y REPRESENTACION LEGAL </t>
  </si>
  <si>
    <t>3.3.2</t>
  </si>
  <si>
    <t>3.3.3</t>
  </si>
  <si>
    <t>CERTIFICADO REGISTRO UNICO DE PROPONENTES</t>
  </si>
  <si>
    <t>BALANCE GENERAL DE 2011</t>
  </si>
  <si>
    <t xml:space="preserve">DOCUMENTOS JURIDICOS </t>
  </si>
  <si>
    <t>CUADRO No. 4</t>
  </si>
  <si>
    <t>CAPITAL DE TRABAJO</t>
  </si>
  <si>
    <t>PATRIMONIO</t>
  </si>
  <si>
    <t>INDICADORES</t>
  </si>
  <si>
    <t>ENDEUDAMIENTO - IET&lt;=70%</t>
  </si>
  <si>
    <t>CONCEPTO</t>
  </si>
  <si>
    <t>HABILITADA</t>
  </si>
  <si>
    <t>TOTAL</t>
  </si>
  <si>
    <t>CUADRO No. 2</t>
  </si>
  <si>
    <t xml:space="preserve">CAPITAL DE TRABAJO REQUERIDO </t>
  </si>
  <si>
    <t>PRESUPUESTO OFICIAL</t>
  </si>
  <si>
    <t>EVALUACION FINANCIERA</t>
  </si>
  <si>
    <t>PATRIMONIO REQUERIDO</t>
  </si>
  <si>
    <t>LIQUIDEZ (ILT) &gt;= 1,1</t>
  </si>
  <si>
    <t xml:space="preserve">CAPITAL DE TRABAJO </t>
  </si>
  <si>
    <t>PROPONENTE INDIVIDUAL</t>
  </si>
  <si>
    <t>INTEGRANTE 1 PROPUESTA CONJUNTA</t>
  </si>
  <si>
    <t>INTEGRANTE 2 PROPUESTA CONJUNTA</t>
  </si>
  <si>
    <t>CUADRO No. 3</t>
  </si>
  <si>
    <t>EVALUACION DE LA CAPACIDAD DE ORGANIZACIÓN</t>
  </si>
  <si>
    <t>ITEM</t>
  </si>
  <si>
    <t>SALARIO MINIMO 2013</t>
  </si>
  <si>
    <t>INDICADOR DE CAPACIDAD ORGANIZACIONAL EN SMMLV</t>
  </si>
  <si>
    <t>CAPACIDAD DE ORGANIZACIÓN REGISTRADA EN EL RUP EN SMMLV</t>
  </si>
  <si>
    <t>MARCA</t>
  </si>
  <si>
    <t>EVALUACION DE LA CAPACIDAD DE ORGANIZACIÓN TECNICA</t>
  </si>
  <si>
    <t>CANTIDAD DE EQUIPO DISPONIBLE</t>
  </si>
  <si>
    <t>TOTAL DE EQUIPOS DISPONIBLES</t>
  </si>
  <si>
    <t>MINIMO REQUERIDO</t>
  </si>
  <si>
    <t>OBSERVACION</t>
  </si>
  <si>
    <t>VALOR DEL CONTRATO DE ACUERDO AL PORCENTAJE DE PARTICIPACION</t>
  </si>
  <si>
    <t>VALOR EJECUTADO A LA FECHA</t>
  </si>
  <si>
    <t>VALOR EJECUTADO A LA FECHA DE ACUERDO AL PORCENTAJE DE PARTICIPACION</t>
  </si>
  <si>
    <t>VALOR EJECUTADO DEL CONTRATO EN SMMLV - FECHA DE SUSCRIPCION</t>
  </si>
  <si>
    <t xml:space="preserve">FECHA DE INICIACION </t>
  </si>
  <si>
    <t>FECHA DE TERMINACIÓN</t>
  </si>
  <si>
    <t>EXPERIENCIA DEL PROPONENTE</t>
  </si>
  <si>
    <t>OBJETO SOCIAL</t>
  </si>
  <si>
    <t>ANTIGÜEDAD</t>
  </si>
  <si>
    <t>CUMPLE?</t>
  </si>
  <si>
    <t>EXPERIENCIA ACREDITADA O ESPECIFICA</t>
  </si>
  <si>
    <t>CONTRATO No.1</t>
  </si>
  <si>
    <t>CONTRATO No.2</t>
  </si>
  <si>
    <t>CONTRATO No.3</t>
  </si>
  <si>
    <t>EXPERIENCIA GENERAL INTEGRANTE # 1</t>
  </si>
  <si>
    <t>EXPERIENCIA GENERAL INTEGRANTE # 2</t>
  </si>
  <si>
    <t>CONCEPTO EXPERIENCIA GENERAL</t>
  </si>
  <si>
    <t>IDENTIFICACION DEL CONTRATO</t>
  </si>
  <si>
    <t>OBJETO DEL CONTRATO O SERVICIO</t>
  </si>
  <si>
    <t xml:space="preserve">CONTRATISTA </t>
  </si>
  <si>
    <t>ENTIDAD CONTRATANTE O CLIENTE</t>
  </si>
  <si>
    <t>VALOR DEL CONTRATO O FACTURACION EN PESOS</t>
  </si>
  <si>
    <t xml:space="preserve">VALOR EJECUTADO A LA FECHA EN PORCENTAJE </t>
  </si>
  <si>
    <t>VALOR ACUMULADO DE CONTRATOS 
ACUMULADO MAYOR O IGUAL 1000 SMMLV</t>
  </si>
  <si>
    <t>CONTRATO A PARTIR DEL 1 DE ENERO DE 2002?</t>
  </si>
  <si>
    <t>CUMPLEN</t>
  </si>
  <si>
    <t>CONCEPTO EXPERIENCIA ESPECIFICA</t>
  </si>
  <si>
    <t>FOLIO</t>
  </si>
  <si>
    <t>CUADRO No.  5</t>
  </si>
  <si>
    <t>OFERTA DE PERSONAL</t>
  </si>
  <si>
    <t xml:space="preserve">No. </t>
  </si>
  <si>
    <t>PROPUESTA DE PERSONAL</t>
  </si>
  <si>
    <t>COORDINADOR GENERAL DEL CONTRATO</t>
  </si>
  <si>
    <t xml:space="preserve">FORMATO No. 7 PERFIL </t>
  </si>
  <si>
    <t>a</t>
  </si>
  <si>
    <t>FIRMA DE PERSONA PROPUESTA</t>
  </si>
  <si>
    <t>FIRMA REPRESENTANTE DEL PROPONENTE</t>
  </si>
  <si>
    <t>COMPROMISO DE PRESTAR SERVICIOS AL CONTRATO</t>
  </si>
  <si>
    <t>COPIA DE LA CEDULA DE CIUDADANIA</t>
  </si>
  <si>
    <t>CERTIFICACIONES DE EXPERIENCIA</t>
  </si>
  <si>
    <t>DATOS</t>
  </si>
  <si>
    <t>FECHA DE GRADO</t>
  </si>
  <si>
    <t>COPIA DIPLOMA DE PREGRADO O ACTA DE GRADO - PROFESION</t>
  </si>
  <si>
    <t>COPIA MATRICULA PROFESIONAL, SI FUERA EL CASO</t>
  </si>
  <si>
    <t>CUMPLE</t>
  </si>
  <si>
    <t>FECHA DE MATRICULA, SI FUERA EL CASO.</t>
  </si>
  <si>
    <t>TIEMPO DE EXPERIENCIA ESPECIFICA</t>
  </si>
  <si>
    <t>COORDINADOR DE SEGURIDAD</t>
  </si>
  <si>
    <t>b</t>
  </si>
  <si>
    <t>COORDINADOR DE INFORMATICA</t>
  </si>
  <si>
    <t>c</t>
  </si>
  <si>
    <t>AUDITOR DE CALIDAD</t>
  </si>
  <si>
    <t>d</t>
  </si>
  <si>
    <t xml:space="preserve">COPIA DIPLOMA POSTGRADO, ESPECIALIDAD. </t>
  </si>
  <si>
    <t xml:space="preserve">PROPUESTA TECNICA </t>
  </si>
  <si>
    <t>CUADRO No. 6</t>
  </si>
  <si>
    <t xml:space="preserve">COMPROMISO DE CUMPLIR LA TOTALIDAD DE LAS ESPECIFICACIONES TÉCNICAS, PLAZOS Y OBLIGACIONES ESTABLECIDAS EN EL ANEXO A TÉCNICO Y OPERATIVO </t>
  </si>
  <si>
    <t>OBSERVACIONES</t>
  </si>
  <si>
    <t>e</t>
  </si>
  <si>
    <t>CONTENIDO</t>
  </si>
  <si>
    <t>PROPUESTA TECNICA</t>
  </si>
  <si>
    <t xml:space="preserve">SUBTOTAL </t>
  </si>
  <si>
    <t>IVA</t>
  </si>
  <si>
    <t>DIFERENCIA DE LA OFERTA CORREGIDA CON EL PRESUPUESTO OFICIAL EN PORCENTAJE</t>
  </si>
  <si>
    <t>CUADRO No. 7</t>
  </si>
  <si>
    <t>ITEMS COMPLETOS</t>
  </si>
  <si>
    <t>RESULTADOS REVISION ARITMETICA</t>
  </si>
  <si>
    <t>VALOR CORREGIDO DE LA OFERTA</t>
  </si>
  <si>
    <t>VALOR TOTAL DE LA OFERTA</t>
  </si>
  <si>
    <t>ITEM MAS REPRESENTATIVO</t>
  </si>
  <si>
    <t>PORCENTAJE DEL TOTAL DE LA OFERTA</t>
  </si>
  <si>
    <t>7.7.1 VERIFICACION CONTENIDO OFERTA ECONOMICA</t>
  </si>
  <si>
    <t>SI</t>
  </si>
  <si>
    <t>3.1</t>
  </si>
  <si>
    <t>IMPRESIÓN Y EMPAQUE DE MATERIALES PARA LAS PRUEBA PILOTO EKAES EN UNIVERSIDADES Y PRUEBA SABER 11 CALENDARIO B</t>
  </si>
  <si>
    <t>3.2</t>
  </si>
  <si>
    <t>SELECCIÓN POR EXCEPCION SE - 001 - 2013</t>
  </si>
  <si>
    <t>VALOR ASEGURADO ($23.914.200.oo)</t>
  </si>
  <si>
    <t>FECHA DE VIGENCIA (14-ENE-2013 a 14-ABR-2013)</t>
  </si>
  <si>
    <t>3.4</t>
  </si>
  <si>
    <t>3.5</t>
  </si>
  <si>
    <t xml:space="preserve"> </t>
  </si>
  <si>
    <t>FORMA DE IMPRESIÓN (PLANA, ROTATIVA O DIGITAL)</t>
  </si>
  <si>
    <t>MODELO - AÑO DE FABRICACIÓN</t>
  </si>
  <si>
    <t xml:space="preserve">ESTADO DEL EQUIPO </t>
  </si>
  <si>
    <t>CAPACIDAD HORARIA DE PRODUCCION</t>
  </si>
  <si>
    <t>INSTITUTO COLOMBIANO PARA LA EVALUACIÓN DE LA EDUCACIÓN - ICFES</t>
  </si>
  <si>
    <t>DESCRIPCION DE CARACTERÍSTICAS</t>
  </si>
  <si>
    <t>COORDINADOR DE IMPRESIÓN</t>
  </si>
  <si>
    <t>4.3</t>
  </si>
  <si>
    <t>PLANO GENERAL de la planta de producción en la cual se localicen los equipos y áreas donde se desarrollarán los trabajos de impresión y empaque para el ICFES y debe estar ubicada en el Distrito Capital</t>
  </si>
  <si>
    <t xml:space="preserve">CONTENIDO </t>
  </si>
  <si>
    <t>El Proponente debe presentar en su propuesta la metodología propuesta para Ensamblar los materiales de cada usuario y para cada salón, el número de líneas de trabajo y el número de personas que operaran cada línea de empaque, al igual que los rendimientos/hora proyectados.</t>
  </si>
  <si>
    <t>METODOLOGIA PARA EMSAMBLAR MATERIALES POR USUARIO</t>
  </si>
  <si>
    <t>METODOLOGIA PARA EMSAMBLAR MATERIALES POR SALON</t>
  </si>
  <si>
    <t>NUMERO DE LINEAS DE TRABAJO OFRECIDAS</t>
  </si>
  <si>
    <t>OPERARIOS POR LINEAS DE EMPAQUE</t>
  </si>
  <si>
    <t>RENDIMIENTOS POR HORA PROYECTADOS</t>
  </si>
  <si>
    <t xml:space="preserve">PROPONENTE: DISONEX </t>
  </si>
  <si>
    <t>Colección Magic English</t>
  </si>
  <si>
    <t>-</t>
  </si>
  <si>
    <t>DISONEX S.A.</t>
  </si>
  <si>
    <t>Diseño, diagramación e impresión de libros, con  mas de 80 páginas, folletos, plegables</t>
  </si>
  <si>
    <t>Impresión y terminación de textos escolares</t>
  </si>
  <si>
    <t>EDITORIAL 3J MEDIA S.A.S</t>
  </si>
  <si>
    <t>EDUCAR EDITORES S.A.</t>
  </si>
  <si>
    <t>No se específica el cargo solicitado en el formato No. 7. Aquí se evalua el presentado por ello correspondiente a asistente comercial y de gerencia</t>
  </si>
  <si>
    <t>No es legible la cédula</t>
  </si>
  <si>
    <t>No se específica el cargo solicitado en el formato No. 7 Aquí se evalua el presentado por ello correspondiente Jefe de Planeación y programación</t>
  </si>
  <si>
    <t>27 de Junio de 1996</t>
  </si>
  <si>
    <t>3 de diciembre de 1964</t>
  </si>
  <si>
    <t>No se específica el cargo solicitado en el formato No. 7 Aquí se evalua el presentado por ello correspondiente a Control de Calidad</t>
  </si>
  <si>
    <t>No se específica el cargo solicitado en el formato No. 7 Aquí se evalua el presentado por ello correspondiente a Coordinador Impresión Offset</t>
  </si>
  <si>
    <t>16 de diciembre de 1998</t>
  </si>
  <si>
    <t>36-39</t>
  </si>
  <si>
    <t>CUMPLE PARCIALMENTE</t>
  </si>
  <si>
    <t>39-39</t>
  </si>
  <si>
    <t>NO CUMPLE</t>
  </si>
  <si>
    <t>MAQUINA PLIEGO 102/8</t>
  </si>
  <si>
    <t>HEIDELBERG</t>
  </si>
  <si>
    <t>SM102/8P35</t>
  </si>
  <si>
    <t>BUENO</t>
  </si>
  <si>
    <t>24 HORAS</t>
  </si>
  <si>
    <t>16 HORAS</t>
  </si>
  <si>
    <t>8 COLORES</t>
  </si>
  <si>
    <t>LUZ MAQUINA 115</t>
  </si>
  <si>
    <t>70/100 - 60/90 - MEDIO PLIEGO</t>
  </si>
  <si>
    <t>6 UNIDADES</t>
  </si>
  <si>
    <t>GUILLOTINA PLIEGO</t>
  </si>
  <si>
    <t>PLEGADORA PLIEGO</t>
  </si>
  <si>
    <t>COSEDORA BRAVO ALAMBRE</t>
  </si>
  <si>
    <t>POLAR MOHR</t>
  </si>
  <si>
    <t>STAHL</t>
  </si>
  <si>
    <t>MULLER MORINI</t>
  </si>
  <si>
    <t>115EMC/115CE</t>
  </si>
  <si>
    <t>B-30/701016</t>
  </si>
  <si>
    <t>BRAVOT</t>
  </si>
  <si>
    <t>No se específica el cargo solicitado en el formato No. 7 Aquí se evalua el presentado por ello correspondiente a Jefe de Sistemas</t>
  </si>
  <si>
    <t>Se encuentra la firma en el original, mas no en la copia de la propuesta</t>
  </si>
  <si>
    <t>12 DE DICIEMBRE DE 2003</t>
  </si>
  <si>
    <t>INHABILITADA</t>
  </si>
  <si>
    <t>NOTA: Documentos incompletos.</t>
  </si>
  <si>
    <t>En la copia de la propuesta no aparece firmado el documento. Se verifico en la propuesta original</t>
  </si>
  <si>
    <t>El Plano de la planta de producción no identifica la localización de los equipos ni áreas donde se desarrollaran los trabajos de impresión y empaque para el ICFES</t>
  </si>
  <si>
    <t>El formato no se encuentra en la copia de la propuesta</t>
  </si>
  <si>
    <t>Las certificaciones de experiencia no se encuentran incorporadas en el Certificado de RUP.</t>
  </si>
  <si>
    <t>Notas: El certificado de Carvajal S.A. no presenta fecha de inicio ni terminación del contrato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</si>
</sst>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"/>
    <numFmt numFmtId="173" formatCode="_-* #,##0.00\ _P_t_s_-;\-* #,##0.00\ _P_t_s_-;_-* &quot;-&quot;??\ _P_t_s_-;_-@_-"/>
    <numFmt numFmtId="174" formatCode="_-* #,##0.00\ &quot;Pts&quot;_-;\-* #,##0.00\ &quot;Pts&quot;_-;_-* &quot;-&quot;??\ &quot;Pts&quot;_-;_-@_-"/>
    <numFmt numFmtId="175" formatCode="_([$$-240A]\ * #,##0.00_);_([$$-240A]\ * \(#,##0.00\);_([$$-240A]\ * &quot;-&quot;??_);_(@_)"/>
    <numFmt numFmtId="176" formatCode="_-* #,##0\ _P_t_s_-;\-* #,##0\ _P_t_s_-;_-* &quot;-&quot;\ _P_t_s_-;_-@_-"/>
    <numFmt numFmtId="177" formatCode="&quot;$&quot;\ #,##0.00"/>
    <numFmt numFmtId="178" formatCode="[$-C0A]d\-mmm\-yy;@"/>
    <numFmt numFmtId="179" formatCode="_-* #,##0.00\ [$€]_-;\-* #,##0.00\ [$€]_-;_-* &quot;-&quot;??\ [$€]_-;_-@_-"/>
    <numFmt numFmtId="180" formatCode="_ * #,##0.00_ ;_ * \-#,##0.00_ ;_ * &quot;-&quot;??_ ;_ @_ "/>
    <numFmt numFmtId="181" formatCode="_ &quot;$&quot;\ * #,##0.00_ ;_ &quot;$&quot;\ * \-#,##0.00_ ;_ &quot;$&quot;\ * &quot;-&quot;??_ ;_ @_ "/>
    <numFmt numFmtId="182" formatCode="0;[Red]0"/>
    <numFmt numFmtId="183" formatCode="_-* #,##0\ _P_t_s_-;\-* #,##0\ _P_t_s_-;_-* &quot;-&quot;??\ _P_t_s_-;_-@_-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hair"/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/>
      <top style="hair"/>
      <bottom/>
    </border>
    <border>
      <left style="thin"/>
      <right/>
      <top style="hair"/>
      <bottom style="medium"/>
    </border>
    <border>
      <left style="thin"/>
      <right style="thin"/>
      <top style="hair"/>
      <bottom/>
    </border>
    <border>
      <left style="thin"/>
      <right style="medium"/>
      <top style="thin"/>
      <bottom/>
    </border>
    <border>
      <left style="medium"/>
      <right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 quotePrefix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left" vertical="center"/>
    </xf>
    <xf numFmtId="0" fontId="2" fillId="0" borderId="24" xfId="0" applyFont="1" applyBorder="1" applyAlignment="1" quotePrefix="1">
      <alignment horizontal="left"/>
    </xf>
    <xf numFmtId="0" fontId="2" fillId="0" borderId="24" xfId="0" applyFont="1" applyBorder="1" applyAlignment="1">
      <alignment horizontal="left"/>
    </xf>
    <xf numFmtId="172" fontId="5" fillId="0" borderId="24" xfId="0" applyNumberFormat="1" applyFont="1" applyBorder="1" applyAlignment="1">
      <alignment horizontal="left" vertical="center"/>
    </xf>
    <xf numFmtId="172" fontId="5" fillId="0" borderId="25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/>
    </xf>
    <xf numFmtId="172" fontId="5" fillId="0" borderId="24" xfId="0" applyNumberFormat="1" applyFont="1" applyBorder="1" applyAlignment="1">
      <alignment horizontal="left" vertical="center" wrapText="1"/>
    </xf>
    <xf numFmtId="172" fontId="5" fillId="0" borderId="25" xfId="0" applyNumberFormat="1" applyFont="1" applyBorder="1" applyAlignment="1">
      <alignment horizontal="left" vertical="center" wrapText="1"/>
    </xf>
    <xf numFmtId="0" fontId="5" fillId="0" borderId="24" xfId="0" applyFont="1" applyBorder="1" applyAlignment="1" quotePrefix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72" fontId="5" fillId="0" borderId="24" xfId="0" applyNumberFormat="1" applyFont="1" applyBorder="1" applyAlignment="1" quotePrefix="1">
      <alignment horizontal="left" vertical="center"/>
    </xf>
    <xf numFmtId="172" fontId="5" fillId="0" borderId="25" xfId="0" applyNumberFormat="1" applyFont="1" applyBorder="1" applyAlignment="1" quotePrefix="1">
      <alignment horizontal="left" vertical="center"/>
    </xf>
    <xf numFmtId="0" fontId="5" fillId="0" borderId="24" xfId="0" applyFont="1" applyBorder="1" applyAlignment="1" quotePrefix="1">
      <alignment horizontal="left"/>
    </xf>
    <xf numFmtId="0" fontId="5" fillId="0" borderId="24" xfId="47" applyNumberFormat="1" applyFont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175" fontId="5" fillId="0" borderId="24" xfId="50" applyNumberFormat="1" applyFont="1" applyBorder="1" applyAlignment="1">
      <alignment horizontal="left" vertical="center"/>
    </xf>
    <xf numFmtId="175" fontId="5" fillId="0" borderId="25" xfId="50" applyNumberFormat="1" applyFont="1" applyBorder="1" applyAlignment="1">
      <alignment horizontal="left" vertical="center"/>
    </xf>
    <xf numFmtId="9" fontId="5" fillId="0" borderId="24" xfId="68" applyFont="1" applyBorder="1" applyAlignment="1">
      <alignment horizontal="center" vertical="center"/>
    </xf>
    <xf numFmtId="9" fontId="5" fillId="0" borderId="25" xfId="68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left" vertical="center"/>
    </xf>
    <xf numFmtId="9" fontId="5" fillId="0" borderId="25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/>
    </xf>
    <xf numFmtId="0" fontId="2" fillId="0" borderId="24" xfId="0" applyFont="1" applyBorder="1" applyAlignment="1" quotePrefix="1">
      <alignment horizontal="left" vertical="center" wrapText="1"/>
    </xf>
    <xf numFmtId="0" fontId="5" fillId="0" borderId="24" xfId="0" applyFont="1" applyBorder="1" applyAlignment="1" quotePrefix="1">
      <alignment horizontal="left" vertical="center" wrapText="1"/>
    </xf>
    <xf numFmtId="177" fontId="5" fillId="0" borderId="24" xfId="48" applyNumberFormat="1" applyFont="1" applyBorder="1" applyAlignment="1">
      <alignment horizontal="left" vertical="center"/>
    </xf>
    <xf numFmtId="177" fontId="5" fillId="0" borderId="25" xfId="48" applyNumberFormat="1" applyFont="1" applyBorder="1" applyAlignment="1">
      <alignment horizontal="left" vertical="center"/>
    </xf>
    <xf numFmtId="173" fontId="0" fillId="0" borderId="0" xfId="47" applyFont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4" xfId="48" applyNumberFormat="1" applyFont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wrapText="1"/>
    </xf>
    <xf numFmtId="4" fontId="5" fillId="33" borderId="24" xfId="48" applyNumberFormat="1" applyFont="1" applyFill="1" applyBorder="1" applyAlignment="1">
      <alignment horizontal="center" vertical="center"/>
    </xf>
    <xf numFmtId="4" fontId="5" fillId="33" borderId="25" xfId="48" applyNumberFormat="1" applyFont="1" applyFill="1" applyBorder="1" applyAlignment="1">
      <alignment horizontal="left" vertical="center"/>
    </xf>
    <xf numFmtId="0" fontId="2" fillId="0" borderId="26" xfId="0" applyFont="1" applyBorder="1" applyAlignment="1" quotePrefix="1">
      <alignment horizontal="left"/>
    </xf>
    <xf numFmtId="0" fontId="2" fillId="33" borderId="2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47" applyNumberFormat="1" applyFont="1" applyAlignment="1">
      <alignment horizontal="left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justify"/>
    </xf>
    <xf numFmtId="9" fontId="8" fillId="0" borderId="21" xfId="0" applyNumberFormat="1" applyFont="1" applyBorder="1" applyAlignment="1">
      <alignment horizontal="center"/>
    </xf>
    <xf numFmtId="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4" fontId="8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quotePrefix="1">
      <alignment horizontal="right"/>
    </xf>
    <xf numFmtId="4" fontId="8" fillId="0" borderId="25" xfId="0" applyNumberFormat="1" applyFont="1" applyFill="1" applyBorder="1" applyAlignment="1" quotePrefix="1">
      <alignment horizontal="right"/>
    </xf>
    <xf numFmtId="0" fontId="8" fillId="0" borderId="24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24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8" fillId="0" borderId="40" xfId="0" applyNumberFormat="1" applyFont="1" applyBorder="1" applyAlignment="1">
      <alignment horizontal="right" vertical="top" wrapText="1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3" fontId="8" fillId="33" borderId="24" xfId="0" applyNumberFormat="1" applyFont="1" applyFill="1" applyBorder="1" applyAlignment="1">
      <alignment horizontal="right"/>
    </xf>
    <xf numFmtId="3" fontId="8" fillId="33" borderId="40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0" fontId="7" fillId="0" borderId="24" xfId="0" applyFont="1" applyBorder="1" applyAlignment="1">
      <alignment/>
    </xf>
    <xf numFmtId="3" fontId="7" fillId="34" borderId="24" xfId="0" applyNumberFormat="1" applyFont="1" applyFill="1" applyBorder="1" applyAlignment="1">
      <alignment horizontal="center"/>
    </xf>
    <xf numFmtId="3" fontId="7" fillId="34" borderId="40" xfId="0" applyNumberFormat="1" applyFont="1" applyFill="1" applyBorder="1" applyAlignment="1">
      <alignment horizontal="center"/>
    </xf>
    <xf numFmtId="3" fontId="7" fillId="34" borderId="25" xfId="0" applyNumberFormat="1" applyFont="1" applyFill="1" applyBorder="1" applyAlignment="1">
      <alignment horizontal="center"/>
    </xf>
    <xf numFmtId="0" fontId="8" fillId="0" borderId="24" xfId="0" applyFont="1" applyBorder="1" applyAlignment="1" quotePrefix="1">
      <alignment horizontal="left"/>
    </xf>
    <xf numFmtId="4" fontId="8" fillId="0" borderId="24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4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9" fillId="0" borderId="41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center" wrapText="1"/>
    </xf>
    <xf numFmtId="173" fontId="10" fillId="0" borderId="0" xfId="47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173" fontId="0" fillId="0" borderId="0" xfId="47" applyFont="1" applyAlignment="1">
      <alignment/>
    </xf>
    <xf numFmtId="0" fontId="13" fillId="3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4" fontId="0" fillId="36" borderId="35" xfId="0" applyNumberFormat="1" applyFont="1" applyFill="1" applyBorder="1" applyAlignment="1">
      <alignment horizontal="center"/>
    </xf>
    <xf numFmtId="4" fontId="0" fillId="36" borderId="35" xfId="0" applyNumberFormat="1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182" fontId="8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top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9" fontId="8" fillId="0" borderId="24" xfId="68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7" fillId="37" borderId="4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3" fontId="8" fillId="38" borderId="24" xfId="0" applyNumberFormat="1" applyFont="1" applyFill="1" applyBorder="1" applyAlignment="1">
      <alignment horizontal="center" vertical="center"/>
    </xf>
    <xf numFmtId="9" fontId="8" fillId="38" borderId="24" xfId="68" applyFont="1" applyFill="1" applyBorder="1" applyAlignment="1">
      <alignment horizontal="center" vertical="center"/>
    </xf>
    <xf numFmtId="4" fontId="8" fillId="38" borderId="24" xfId="0" applyNumberFormat="1" applyFont="1" applyFill="1" applyBorder="1" applyAlignment="1">
      <alignment horizontal="center" vertical="center"/>
    </xf>
    <xf numFmtId="15" fontId="8" fillId="38" borderId="24" xfId="0" applyNumberFormat="1" applyFont="1" applyFill="1" applyBorder="1" applyAlignment="1">
      <alignment horizontal="center"/>
    </xf>
    <xf numFmtId="4" fontId="8" fillId="38" borderId="24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3" fontId="2" fillId="0" borderId="33" xfId="0" applyNumberFormat="1" applyFont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Continuous"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21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6" fillId="0" borderId="54" xfId="0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40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24" xfId="0" applyFont="1" applyFill="1" applyBorder="1" applyAlignment="1">
      <alignment horizontal="left" indent="3"/>
    </xf>
    <xf numFmtId="0" fontId="0" fillId="0" borderId="58" xfId="0" applyFont="1" applyFill="1" applyBorder="1" applyAlignment="1">
      <alignment horizontal="left" indent="3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 vertical="center"/>
    </xf>
    <xf numFmtId="0" fontId="0" fillId="0" borderId="0" xfId="66">
      <alignment/>
      <protection/>
    </xf>
    <xf numFmtId="0" fontId="6" fillId="0" borderId="0" xfId="66" applyFont="1">
      <alignment/>
      <protection/>
    </xf>
    <xf numFmtId="0" fontId="3" fillId="0" borderId="0" xfId="66" applyFont="1" applyBorder="1" applyAlignment="1">
      <alignment horizontal="left"/>
      <protection/>
    </xf>
    <xf numFmtId="0" fontId="15" fillId="0" borderId="0" xfId="66" applyFont="1" applyFill="1" applyBorder="1" applyAlignment="1">
      <alignment horizontal="left"/>
      <protection/>
    </xf>
    <xf numFmtId="0" fontId="0" fillId="0" borderId="0" xfId="66" applyFont="1" applyBorder="1">
      <alignment/>
      <protection/>
    </xf>
    <xf numFmtId="0" fontId="7" fillId="0" borderId="61" xfId="66" applyFont="1" applyBorder="1" applyAlignment="1">
      <alignment horizontal="center"/>
      <protection/>
    </xf>
    <xf numFmtId="0" fontId="0" fillId="0" borderId="0" xfId="66" applyBorder="1">
      <alignment/>
      <protection/>
    </xf>
    <xf numFmtId="0" fontId="6" fillId="0" borderId="23" xfId="66" applyFont="1" applyBorder="1" applyAlignment="1">
      <alignment horizontal="left"/>
      <protection/>
    </xf>
    <xf numFmtId="3" fontId="14" fillId="0" borderId="25" xfId="47" applyNumberFormat="1" applyFont="1" applyBorder="1" applyAlignment="1">
      <alignment horizontal="center"/>
    </xf>
    <xf numFmtId="183" fontId="0" fillId="0" borderId="0" xfId="47" applyNumberFormat="1" applyFont="1" applyBorder="1" applyAlignment="1">
      <alignment/>
    </xf>
    <xf numFmtId="0" fontId="8" fillId="0" borderId="0" xfId="66" applyFont="1" applyBorder="1" applyAlignment="1">
      <alignment horizontal="center" wrapText="1"/>
      <protection/>
    </xf>
    <xf numFmtId="0" fontId="6" fillId="0" borderId="54" xfId="66" applyFont="1" applyBorder="1" applyAlignment="1">
      <alignment horizontal="left"/>
      <protection/>
    </xf>
    <xf numFmtId="0" fontId="6" fillId="33" borderId="45" xfId="66" applyFont="1" applyFill="1" applyBorder="1" applyAlignment="1">
      <alignment horizontal="left"/>
      <protection/>
    </xf>
    <xf numFmtId="183" fontId="0" fillId="0" borderId="0" xfId="47" applyNumberFormat="1" applyFont="1" applyFill="1" applyBorder="1" applyAlignment="1">
      <alignment/>
    </xf>
    <xf numFmtId="0" fontId="6" fillId="0" borderId="50" xfId="66" applyFont="1" applyBorder="1" applyAlignment="1">
      <alignment horizontal="left"/>
      <protection/>
    </xf>
    <xf numFmtId="10" fontId="3" fillId="0" borderId="44" xfId="66" applyNumberFormat="1" applyFont="1" applyBorder="1" applyAlignment="1">
      <alignment horizontal="center"/>
      <protection/>
    </xf>
    <xf numFmtId="0" fontId="6" fillId="0" borderId="27" xfId="66" applyFont="1" applyBorder="1" applyAlignment="1">
      <alignment horizontal="left"/>
      <protection/>
    </xf>
    <xf numFmtId="173" fontId="6" fillId="0" borderId="29" xfId="47" applyFont="1" applyBorder="1" applyAlignment="1">
      <alignment horizontal="center"/>
    </xf>
    <xf numFmtId="0" fontId="0" fillId="0" borderId="0" xfId="66" applyAlignment="1">
      <alignment horizontal="left"/>
      <protection/>
    </xf>
    <xf numFmtId="3" fontId="3" fillId="33" borderId="62" xfId="47" applyNumberFormat="1" applyFont="1" applyFill="1" applyBorder="1" applyAlignment="1">
      <alignment horizontal="center"/>
    </xf>
    <xf numFmtId="0" fontId="7" fillId="0" borderId="0" xfId="66" applyFont="1" applyBorder="1" applyAlignment="1">
      <alignment horizontal="center"/>
      <protection/>
    </xf>
    <xf numFmtId="0" fontId="7" fillId="0" borderId="63" xfId="66" applyFont="1" applyBorder="1" applyAlignment="1">
      <alignment horizontal="center"/>
      <protection/>
    </xf>
    <xf numFmtId="0" fontId="7" fillId="0" borderId="64" xfId="66" applyFont="1" applyBorder="1" applyAlignment="1">
      <alignment horizontal="center"/>
      <protection/>
    </xf>
    <xf numFmtId="0" fontId="6" fillId="33" borderId="65" xfId="66" applyFont="1" applyFill="1" applyBorder="1" applyAlignment="1">
      <alignment horizontal="left"/>
      <protection/>
    </xf>
    <xf numFmtId="3" fontId="3" fillId="33" borderId="66" xfId="47" applyNumberFormat="1" applyFont="1" applyFill="1" applyBorder="1" applyAlignment="1">
      <alignment horizontal="center"/>
    </xf>
    <xf numFmtId="173" fontId="14" fillId="0" borderId="67" xfId="47" applyFont="1" applyBorder="1" applyAlignment="1">
      <alignment horizontal="center"/>
    </xf>
    <xf numFmtId="9" fontId="14" fillId="0" borderId="67" xfId="68" applyFont="1" applyBorder="1" applyAlignment="1">
      <alignment horizontal="center"/>
    </xf>
    <xf numFmtId="9" fontId="14" fillId="0" borderId="68" xfId="68" applyFont="1" applyBorder="1" applyAlignment="1">
      <alignment horizontal="center"/>
    </xf>
    <xf numFmtId="3" fontId="14" fillId="0" borderId="29" xfId="47" applyNumberFormat="1" applyFont="1" applyBorder="1" applyAlignment="1">
      <alignment horizontal="center"/>
    </xf>
    <xf numFmtId="0" fontId="14" fillId="33" borderId="69" xfId="66" applyFont="1" applyFill="1" applyBorder="1" applyAlignment="1">
      <alignment horizontal="center"/>
      <protection/>
    </xf>
    <xf numFmtId="3" fontId="0" fillId="0" borderId="28" xfId="47" applyNumberFormat="1" applyFont="1" applyBorder="1" applyAlignment="1">
      <alignment horizontal="center" vertical="top" wrapText="1"/>
    </xf>
    <xf numFmtId="3" fontId="0" fillId="0" borderId="28" xfId="0" applyNumberFormat="1" applyFont="1" applyFill="1" applyBorder="1" applyAlignment="1">
      <alignment horizontal="center" vertical="top" wrapText="1"/>
    </xf>
    <xf numFmtId="4" fontId="0" fillId="0" borderId="29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13" fillId="35" borderId="70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3" fontId="0" fillId="0" borderId="71" xfId="47" applyNumberFormat="1" applyFont="1" applyBorder="1" applyAlignment="1">
      <alignment horizontal="center" vertical="top" wrapText="1"/>
    </xf>
    <xf numFmtId="3" fontId="0" fillId="0" borderId="72" xfId="47" applyNumberFormat="1" applyFont="1" applyBorder="1" applyAlignment="1">
      <alignment horizontal="center" vertical="top" wrapText="1"/>
    </xf>
    <xf numFmtId="3" fontId="0" fillId="0" borderId="72" xfId="0" applyNumberFormat="1" applyFont="1" applyBorder="1" applyAlignment="1">
      <alignment horizontal="center" vertical="top" wrapText="1"/>
    </xf>
    <xf numFmtId="3" fontId="0" fillId="0" borderId="72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vertical="top" wrapText="1"/>
    </xf>
    <xf numFmtId="3" fontId="0" fillId="0" borderId="28" xfId="0" applyNumberFormat="1" applyFont="1" applyFill="1" applyBorder="1" applyAlignment="1">
      <alignment vertical="top" wrapText="1"/>
    </xf>
    <xf numFmtId="4" fontId="6" fillId="36" borderId="62" xfId="0" applyNumberFormat="1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2" fillId="36" borderId="75" xfId="0" applyFont="1" applyFill="1" applyBorder="1" applyAlignment="1">
      <alignment horizontal="left" vertical="center"/>
    </xf>
    <xf numFmtId="0" fontId="2" fillId="36" borderId="41" xfId="0" applyFont="1" applyFill="1" applyBorder="1" applyAlignment="1">
      <alignment horizontal="left" vertical="center"/>
    </xf>
    <xf numFmtId="0" fontId="2" fillId="36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/>
    </xf>
    <xf numFmtId="0" fontId="2" fillId="36" borderId="52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6" fillId="19" borderId="37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justify" vertical="center" wrapText="1"/>
    </xf>
    <xf numFmtId="0" fontId="6" fillId="19" borderId="21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70" xfId="0" applyFont="1" applyBorder="1" applyAlignment="1">
      <alignment horizontal="justify" vertical="center"/>
    </xf>
    <xf numFmtId="0" fontId="6" fillId="0" borderId="28" xfId="0" applyFont="1" applyBorder="1" applyAlignment="1">
      <alignment horizontal="left"/>
    </xf>
    <xf numFmtId="3" fontId="7" fillId="0" borderId="19" xfId="0" applyNumberFormat="1" applyFont="1" applyBorder="1" applyAlignment="1">
      <alignment horizontal="center" vertical="center" wrapText="1"/>
    </xf>
    <xf numFmtId="15" fontId="8" fillId="0" borderId="70" xfId="0" applyNumberFormat="1" applyFont="1" applyFill="1" applyBorder="1" applyAlignment="1">
      <alignment horizontal="center"/>
    </xf>
    <xf numFmtId="15" fontId="7" fillId="0" borderId="26" xfId="0" applyNumberFormat="1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0" xfId="66" applyFont="1" applyBorder="1" applyAlignment="1">
      <alignment horizontal="centerContinuous" vertical="center"/>
      <protection/>
    </xf>
    <xf numFmtId="0" fontId="3" fillId="0" borderId="31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3" fillId="0" borderId="10" xfId="66" applyFont="1" applyBorder="1" applyAlignment="1">
      <alignment horizontal="centerContinuous" vertical="center"/>
      <protection/>
    </xf>
    <xf numFmtId="0" fontId="3" fillId="0" borderId="0" xfId="66" applyFont="1" applyBorder="1" applyAlignment="1">
      <alignment horizontal="centerContinuous" vertical="center"/>
      <protection/>
    </xf>
    <xf numFmtId="0" fontId="3" fillId="0" borderId="32" xfId="66" applyFont="1" applyBorder="1" applyAlignment="1">
      <alignment horizontal="centerContinuous" vertical="center"/>
      <protection/>
    </xf>
    <xf numFmtId="0" fontId="7" fillId="33" borderId="52" xfId="66" applyFont="1" applyFill="1" applyBorder="1" applyAlignment="1">
      <alignment horizontal="left"/>
      <protection/>
    </xf>
    <xf numFmtId="0" fontId="7" fillId="37" borderId="4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Font="1" applyBorder="1" applyAlignment="1">
      <alignment horizontal="justify" vertical="center"/>
    </xf>
    <xf numFmtId="0" fontId="0" fillId="0" borderId="58" xfId="0" applyFont="1" applyBorder="1" applyAlignment="1">
      <alignment horizontal="justify" vertical="center"/>
    </xf>
    <xf numFmtId="0" fontId="0" fillId="0" borderId="28" xfId="0" applyFont="1" applyFill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0" fillId="0" borderId="24" xfId="0" applyFill="1" applyBorder="1" applyAlignment="1">
      <alignment horizontal="justify" vertical="top"/>
    </xf>
    <xf numFmtId="0" fontId="0" fillId="0" borderId="40" xfId="0" applyBorder="1" applyAlignment="1">
      <alignment horizontal="left"/>
    </xf>
    <xf numFmtId="0" fontId="6" fillId="33" borderId="5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19" borderId="21" xfId="0" applyFont="1" applyFill="1" applyBorder="1" applyAlignment="1">
      <alignment horizontal="center" vertical="center" wrapText="1"/>
    </xf>
    <xf numFmtId="4" fontId="0" fillId="0" borderId="72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76" xfId="0" applyBorder="1" applyAlignment="1">
      <alignment/>
    </xf>
    <xf numFmtId="3" fontId="0" fillId="0" borderId="26" xfId="47" applyNumberFormat="1" applyFont="1" applyBorder="1" applyAlignment="1">
      <alignment horizontal="center" vertical="top" wrapText="1"/>
    </xf>
    <xf numFmtId="3" fontId="0" fillId="0" borderId="26" xfId="0" applyNumberFormat="1" applyFill="1" applyBorder="1" applyAlignment="1">
      <alignment horizontal="center" vertical="top" wrapText="1"/>
    </xf>
    <xf numFmtId="3" fontId="0" fillId="0" borderId="21" xfId="0" applyNumberFormat="1" applyFill="1" applyBorder="1" applyAlignment="1">
      <alignment horizontal="center" vertical="top" wrapText="1"/>
    </xf>
    <xf numFmtId="3" fontId="0" fillId="0" borderId="24" xfId="0" applyNumberFormat="1" applyFill="1" applyBorder="1" applyAlignment="1">
      <alignment horizontal="center" vertical="top" wrapText="1"/>
    </xf>
    <xf numFmtId="3" fontId="0" fillId="0" borderId="76" xfId="0" applyNumberFormat="1" applyFill="1" applyBorder="1" applyAlignment="1">
      <alignment vertical="top" wrapText="1"/>
    </xf>
    <xf numFmtId="3" fontId="0" fillId="0" borderId="77" xfId="0" applyNumberForma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77" xfId="0" applyBorder="1" applyAlignment="1">
      <alignment/>
    </xf>
    <xf numFmtId="3" fontId="0" fillId="0" borderId="24" xfId="47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7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33" borderId="80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3" fillId="0" borderId="78" xfId="0" applyFont="1" applyBorder="1" applyAlignment="1">
      <alignment horizontal="left" wrapText="1"/>
    </xf>
    <xf numFmtId="0" fontId="3" fillId="0" borderId="79" xfId="0" applyFont="1" applyBorder="1" applyAlignment="1">
      <alignment horizontal="left" wrapText="1"/>
    </xf>
    <xf numFmtId="0" fontId="3" fillId="0" borderId="81" xfId="0" applyFont="1" applyBorder="1" applyAlignment="1">
      <alignment horizontal="center" vertical="justify"/>
    </xf>
    <xf numFmtId="0" fontId="3" fillId="0" borderId="82" xfId="0" applyFont="1" applyBorder="1" applyAlignment="1">
      <alignment horizontal="center" vertical="justify"/>
    </xf>
    <xf numFmtId="0" fontId="3" fillId="0" borderId="8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6" borderId="78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36" borderId="78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5" fontId="2" fillId="39" borderId="86" xfId="0" applyNumberFormat="1" applyFont="1" applyFill="1" applyBorder="1" applyAlignment="1">
      <alignment horizontal="center" vertical="center"/>
    </xf>
    <xf numFmtId="15" fontId="2" fillId="39" borderId="47" xfId="0" applyNumberFormat="1" applyFont="1" applyFill="1" applyBorder="1" applyAlignment="1">
      <alignment horizontal="center" vertical="center"/>
    </xf>
    <xf numFmtId="15" fontId="2" fillId="39" borderId="79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9" borderId="39" xfId="0" applyFont="1" applyFill="1" applyBorder="1" applyAlignment="1">
      <alignment horizontal="center"/>
    </xf>
    <xf numFmtId="0" fontId="7" fillId="39" borderId="64" xfId="0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3" fillId="0" borderId="7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81" xfId="66" applyFont="1" applyBorder="1" applyAlignment="1">
      <alignment horizontal="center"/>
      <protection/>
    </xf>
    <xf numFmtId="0" fontId="3" fillId="0" borderId="82" xfId="66" applyFont="1" applyBorder="1" applyAlignment="1">
      <alignment horizontal="center"/>
      <protection/>
    </xf>
    <xf numFmtId="0" fontId="3" fillId="0" borderId="83" xfId="66" applyFont="1" applyBorder="1" applyAlignment="1">
      <alignment horizontal="center"/>
      <protection/>
    </xf>
    <xf numFmtId="0" fontId="3" fillId="0" borderId="30" xfId="66" applyFont="1" applyBorder="1" applyAlignment="1">
      <alignment horizontal="center"/>
      <protection/>
    </xf>
    <xf numFmtId="0" fontId="3" fillId="0" borderId="31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/>
      <protection/>
    </xf>
    <xf numFmtId="9" fontId="14" fillId="0" borderId="40" xfId="68" applyFont="1" applyBorder="1" applyAlignment="1">
      <alignment horizontal="center"/>
    </xf>
    <xf numFmtId="9" fontId="14" fillId="0" borderId="88" xfId="68" applyFont="1" applyBorder="1" applyAlignment="1">
      <alignment horizontal="center"/>
    </xf>
    <xf numFmtId="9" fontId="14" fillId="0" borderId="77" xfId="68" applyFont="1" applyBorder="1" applyAlignment="1">
      <alignment horizontal="center"/>
    </xf>
    <xf numFmtId="0" fontId="3" fillId="0" borderId="10" xfId="66" applyFont="1" applyBorder="1" applyAlignment="1">
      <alignment horizontal="center"/>
      <protection/>
    </xf>
    <xf numFmtId="0" fontId="14" fillId="0" borderId="0" xfId="66" applyFont="1" applyBorder="1" applyAlignment="1">
      <alignment/>
      <protection/>
    </xf>
    <xf numFmtId="0" fontId="14" fillId="0" borderId="32" xfId="66" applyFont="1" applyBorder="1" applyAlignment="1">
      <alignment/>
      <protection/>
    </xf>
    <xf numFmtId="0" fontId="3" fillId="0" borderId="78" xfId="66" applyFont="1" applyBorder="1" applyAlignment="1">
      <alignment horizontal="left"/>
      <protection/>
    </xf>
    <xf numFmtId="0" fontId="3" fillId="0" borderId="47" xfId="66" applyFont="1" applyBorder="1" applyAlignment="1">
      <alignment horizontal="left"/>
      <protection/>
    </xf>
    <xf numFmtId="0" fontId="3" fillId="0" borderId="34" xfId="66" applyFont="1" applyBorder="1" applyAlignment="1">
      <alignment horizontal="left"/>
      <protection/>
    </xf>
    <xf numFmtId="173" fontId="14" fillId="0" borderId="88" xfId="47" applyFont="1" applyFill="1" applyBorder="1" applyAlignment="1">
      <alignment horizontal="center"/>
    </xf>
    <xf numFmtId="173" fontId="14" fillId="0" borderId="77" xfId="47" applyFont="1" applyFill="1" applyBorder="1" applyAlignment="1">
      <alignment horizontal="center"/>
    </xf>
    <xf numFmtId="0" fontId="14" fillId="33" borderId="80" xfId="66" applyFont="1" applyFill="1" applyBorder="1" applyAlignment="1">
      <alignment horizontal="center"/>
      <protection/>
    </xf>
    <xf numFmtId="0" fontId="14" fillId="33" borderId="74" xfId="66" applyFont="1" applyFill="1" applyBorder="1" applyAlignment="1">
      <alignment horizontal="center"/>
      <protection/>
    </xf>
    <xf numFmtId="0" fontId="0" fillId="0" borderId="57" xfId="66" applyFill="1" applyBorder="1" applyAlignment="1">
      <alignment horizontal="center"/>
      <protection/>
    </xf>
    <xf numFmtId="0" fontId="0" fillId="0" borderId="67" xfId="66" applyFill="1" applyBorder="1" applyAlignment="1">
      <alignment horizontal="center"/>
      <protection/>
    </xf>
    <xf numFmtId="0" fontId="0" fillId="0" borderId="68" xfId="66" applyFill="1" applyBorder="1" applyAlignment="1">
      <alignment horizontal="center"/>
      <protection/>
    </xf>
    <xf numFmtId="0" fontId="6" fillId="0" borderId="89" xfId="66" applyFont="1" applyBorder="1" applyAlignment="1">
      <alignment horizontal="center"/>
      <protection/>
    </xf>
    <xf numFmtId="0" fontId="6" fillId="0" borderId="90" xfId="66" applyFont="1" applyBorder="1" applyAlignment="1">
      <alignment horizontal="center"/>
      <protection/>
    </xf>
    <xf numFmtId="0" fontId="14" fillId="33" borderId="91" xfId="66" applyFont="1" applyFill="1" applyBorder="1" applyAlignment="1">
      <alignment horizontal="center"/>
      <protection/>
    </xf>
    <xf numFmtId="0" fontId="14" fillId="33" borderId="46" xfId="66" applyFont="1" applyFill="1" applyBorder="1" applyAlignment="1">
      <alignment horizontal="center"/>
      <protection/>
    </xf>
    <xf numFmtId="0" fontId="14" fillId="33" borderId="16" xfId="66" applyFont="1" applyFill="1" applyBorder="1" applyAlignment="1">
      <alignment horizontal="center"/>
      <protection/>
    </xf>
    <xf numFmtId="0" fontId="14" fillId="33" borderId="84" xfId="66" applyFont="1" applyFill="1" applyBorder="1" applyAlignment="1">
      <alignment horizontal="center"/>
      <protection/>
    </xf>
    <xf numFmtId="0" fontId="14" fillId="33" borderId="87" xfId="66" applyFont="1" applyFill="1" applyBorder="1" applyAlignment="1">
      <alignment horizont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Moneda 4" xfId="54"/>
    <cellStyle name="Moneda 5" xfId="55"/>
    <cellStyle name="Moneda 6" xfId="56"/>
    <cellStyle name="Moneda 7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152400</xdr:rowOff>
    </xdr:from>
    <xdr:to>
      <xdr:col>2</xdr:col>
      <xdr:colOff>1619250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3850"/>
          <a:ext cx="2305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95250</xdr:rowOff>
    </xdr:from>
    <xdr:to>
      <xdr:col>2</xdr:col>
      <xdr:colOff>1085850</xdr:colOff>
      <xdr:row>3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952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1</xdr:col>
      <xdr:colOff>1628775</xdr:colOff>
      <xdr:row>3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2047875</xdr:colOff>
      <xdr:row>4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480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104775</xdr:rowOff>
    </xdr:from>
    <xdr:to>
      <xdr:col>2</xdr:col>
      <xdr:colOff>657225</xdr:colOff>
      <xdr:row>3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2</xdr:col>
      <xdr:colOff>638175</xdr:colOff>
      <xdr:row>3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142875</xdr:rowOff>
    </xdr:from>
    <xdr:to>
      <xdr:col>1</xdr:col>
      <xdr:colOff>1466850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432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%20%20Mart&#237;nez%20M\Documents\DOCUMENTOS%20EMM\MEN-LOGISTICA%202011\EVALUACION\PROPUESTAS\PROPUESTA_1_LP-MEN-1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%20%20Mart&#237;nez%20M\Documents\DOCUMENTOS%20EMM\MEN-CONTROL%20INTERNO%202011\EVALUACION\PROPUESTA_No._1_-_KP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"/>
      <sheetName val="CAPACIDAD"/>
      <sheetName val="FINANCIERA"/>
      <sheetName val="ORGANIZACION"/>
      <sheetName val="EXPERIENCIA (1) "/>
      <sheetName val="EXPERIENCIA  (2)"/>
      <sheetName val="EXPERIENCIA  (3)"/>
      <sheetName val="EXPERIENCIA  (4)"/>
      <sheetName val="EXPERIENCIA  (5)"/>
      <sheetName val="EXPERIENCIA  (6)"/>
      <sheetName val="EXPERIENCIA  (7)"/>
      <sheetName val="EXPERIENCIA  (8)"/>
      <sheetName val="EXPERIENCIA  (9)"/>
      <sheetName val="PERSONAL (1)"/>
      <sheetName val="PERSONAL (2)"/>
      <sheetName val="PERSONAL (3)"/>
      <sheetName val="PERSONAL (4)"/>
      <sheetName val="PERSONAL (5)"/>
      <sheetName val="PERSONAL (6)"/>
      <sheetName val="PERSONAL (7)"/>
      <sheetName val="PERSONAL (8)"/>
      <sheetName val="PERSONAL (9)"/>
      <sheetName val="ECONOMICA "/>
      <sheetName val="Hoja1"/>
    </sheetNames>
    <sheetDataSet>
      <sheetData sheetId="0">
        <row r="2">
          <cell r="B2" t="str">
            <v>REPUBLICA DE COLOMBIA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"/>
      <sheetName val="CAPACIDAD"/>
      <sheetName val="FINANCIERA"/>
      <sheetName val="EXPERIENCIA "/>
      <sheetName val="DIRECTOR"/>
      <sheetName val="CONTRATACION"/>
      <sheetName val="PRESUPUESTO"/>
      <sheetName val="RIESGOS"/>
      <sheetName val="INFORMACION"/>
      <sheetName val="GESTION"/>
    </sheetNames>
    <sheetDataSet>
      <sheetData sheetId="0">
        <row r="2">
          <cell r="B2" t="str">
            <v>REPUBLICA DE COLOMBIA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67" zoomScaleNormal="67" zoomScalePageLayoutView="0" workbookViewId="0" topLeftCell="A26">
      <selection activeCell="A50" sqref="A50"/>
    </sheetView>
  </sheetViews>
  <sheetFormatPr defaultColWidth="11.421875" defaultRowHeight="12.75"/>
  <cols>
    <col min="1" max="1" width="3.421875" style="3" customWidth="1"/>
    <col min="2" max="2" width="14.00390625" style="2" customWidth="1"/>
    <col min="3" max="3" width="110.7109375" style="3" customWidth="1"/>
    <col min="4" max="4" width="40.140625" style="3" customWidth="1"/>
    <col min="5" max="6" width="40.7109375" style="3" customWidth="1"/>
    <col min="7" max="7" width="11.421875" style="3" customWidth="1"/>
    <col min="8" max="8" width="15.57421875" style="3" bestFit="1" customWidth="1"/>
    <col min="9" max="16384" width="11.421875" style="3" customWidth="1"/>
  </cols>
  <sheetData>
    <row r="1" ht="13.5" thickBot="1">
      <c r="A1" s="1"/>
    </row>
    <row r="2" spans="1:6" ht="24.75" customHeight="1">
      <c r="A2" s="4"/>
      <c r="B2" s="341" t="s">
        <v>0</v>
      </c>
      <c r="C2" s="342"/>
      <c r="D2" s="342"/>
      <c r="E2" s="342"/>
      <c r="F2" s="343"/>
    </row>
    <row r="3" spans="1:6" ht="24.75" customHeight="1">
      <c r="A3" s="4"/>
      <c r="B3" s="344" t="s">
        <v>170</v>
      </c>
      <c r="C3" s="345"/>
      <c r="D3" s="345"/>
      <c r="E3" s="345"/>
      <c r="F3" s="346"/>
    </row>
    <row r="4" spans="1:8" ht="24.75" customHeight="1">
      <c r="A4" s="4"/>
      <c r="B4" s="344" t="s">
        <v>160</v>
      </c>
      <c r="C4" s="345"/>
      <c r="D4" s="345"/>
      <c r="E4" s="345"/>
      <c r="F4" s="346"/>
      <c r="H4" s="5"/>
    </row>
    <row r="5" spans="1:8" ht="24.75" customHeight="1" thickBot="1">
      <c r="A5" s="4"/>
      <c r="B5" s="347" t="s">
        <v>158</v>
      </c>
      <c r="C5" s="348"/>
      <c r="D5" s="348"/>
      <c r="E5" s="348"/>
      <c r="F5" s="349"/>
      <c r="H5" s="5"/>
    </row>
    <row r="6" spans="1:6" ht="24.75" customHeight="1">
      <c r="A6" s="4"/>
      <c r="B6" s="341" t="s">
        <v>1</v>
      </c>
      <c r="C6" s="342"/>
      <c r="D6" s="342"/>
      <c r="E6" s="342"/>
      <c r="F6" s="343"/>
    </row>
    <row r="7" spans="1:6" ht="24.75" customHeight="1" thickBot="1">
      <c r="A7" s="4"/>
      <c r="B7" s="350" t="s">
        <v>53</v>
      </c>
      <c r="C7" s="351"/>
      <c r="D7" s="351"/>
      <c r="E7" s="351"/>
      <c r="F7" s="352"/>
    </row>
    <row r="8" spans="1:6" ht="24.75" customHeight="1" thickBot="1">
      <c r="A8" s="6"/>
      <c r="B8" s="336" t="s">
        <v>182</v>
      </c>
      <c r="C8" s="337"/>
      <c r="D8" s="338"/>
      <c r="E8" s="7" t="s">
        <v>114</v>
      </c>
      <c r="F8" s="8"/>
    </row>
    <row r="9" spans="1:6" ht="32.25" customHeight="1">
      <c r="A9" s="6"/>
      <c r="B9" s="9" t="s">
        <v>2</v>
      </c>
      <c r="C9" s="10" t="s">
        <v>3</v>
      </c>
      <c r="D9" s="11" t="s">
        <v>4</v>
      </c>
      <c r="E9" s="11" t="s">
        <v>45</v>
      </c>
      <c r="F9" s="12" t="s">
        <v>46</v>
      </c>
    </row>
    <row r="10" spans="1:6" ht="30" customHeight="1">
      <c r="A10" s="4"/>
      <c r="B10" s="13">
        <v>3</v>
      </c>
      <c r="C10" s="14" t="s">
        <v>5</v>
      </c>
      <c r="D10" s="14"/>
      <c r="E10" s="339"/>
      <c r="F10" s="340"/>
    </row>
    <row r="11" spans="1:6" ht="18" customHeight="1">
      <c r="A11" s="4"/>
      <c r="B11" s="15" t="s">
        <v>157</v>
      </c>
      <c r="C11" s="16" t="s">
        <v>6</v>
      </c>
      <c r="D11" s="17"/>
      <c r="E11" s="18"/>
      <c r="F11" s="19"/>
    </row>
    <row r="12" spans="1:6" ht="18" customHeight="1">
      <c r="A12" s="4"/>
      <c r="B12" s="20"/>
      <c r="C12" s="21" t="s">
        <v>7</v>
      </c>
      <c r="D12" s="22"/>
      <c r="E12" s="22"/>
      <c r="F12" s="23"/>
    </row>
    <row r="13" spans="1:6" ht="18" customHeight="1">
      <c r="A13" s="4"/>
      <c r="B13" s="20"/>
      <c r="C13" s="21" t="s">
        <v>8</v>
      </c>
      <c r="D13" s="24"/>
      <c r="E13" s="24"/>
      <c r="F13" s="25"/>
    </row>
    <row r="14" spans="1:6" ht="18" customHeight="1">
      <c r="A14" s="4"/>
      <c r="B14" s="20"/>
      <c r="C14" s="21" t="s">
        <v>9</v>
      </c>
      <c r="D14" s="24"/>
      <c r="E14" s="24"/>
      <c r="F14" s="25"/>
    </row>
    <row r="15" spans="1:6" ht="18" customHeight="1">
      <c r="A15" s="4"/>
      <c r="B15" s="20"/>
      <c r="C15" s="26" t="s">
        <v>10</v>
      </c>
      <c r="D15" s="27"/>
      <c r="E15" s="24"/>
      <c r="F15" s="25"/>
    </row>
    <row r="16" spans="1:6" ht="18" customHeight="1">
      <c r="A16" s="4"/>
      <c r="B16" s="20" t="s">
        <v>49</v>
      </c>
      <c r="C16" s="28" t="s">
        <v>48</v>
      </c>
      <c r="D16" s="21"/>
      <c r="E16" s="22"/>
      <c r="F16" s="23"/>
    </row>
    <row r="17" spans="1:6" ht="18" customHeight="1">
      <c r="A17" s="4"/>
      <c r="B17" s="20"/>
      <c r="C17" s="29" t="s">
        <v>11</v>
      </c>
      <c r="D17" s="21"/>
      <c r="E17" s="22"/>
      <c r="F17" s="23"/>
    </row>
    <row r="18" spans="1:6" ht="18" customHeight="1">
      <c r="A18" s="4"/>
      <c r="B18" s="20"/>
      <c r="C18" s="21" t="s">
        <v>12</v>
      </c>
      <c r="D18" s="21"/>
      <c r="E18" s="30"/>
      <c r="F18" s="31"/>
    </row>
    <row r="19" spans="1:6" ht="18" customHeight="1">
      <c r="A19" s="4"/>
      <c r="B19" s="20"/>
      <c r="C19" s="32" t="s">
        <v>13</v>
      </c>
      <c r="D19" s="21"/>
      <c r="E19" s="33"/>
      <c r="F19" s="34"/>
    </row>
    <row r="20" spans="1:6" ht="18">
      <c r="A20" s="4"/>
      <c r="B20" s="20"/>
      <c r="C20" s="35" t="s">
        <v>14</v>
      </c>
      <c r="D20" s="21"/>
      <c r="E20" s="36"/>
      <c r="F20" s="23"/>
    </row>
    <row r="21" spans="1:6" ht="18">
      <c r="A21" s="4"/>
      <c r="B21" s="20"/>
      <c r="C21" s="21" t="s">
        <v>15</v>
      </c>
      <c r="D21" s="21"/>
      <c r="E21" s="30"/>
      <c r="F21" s="31"/>
    </row>
    <row r="22" spans="1:6" ht="18" customHeight="1">
      <c r="A22" s="4"/>
      <c r="B22" s="20"/>
      <c r="C22" s="21" t="s">
        <v>16</v>
      </c>
      <c r="D22" s="21"/>
      <c r="E22" s="37"/>
      <c r="F22" s="38"/>
    </row>
    <row r="23" spans="1:6" ht="18" customHeight="1">
      <c r="A23" s="4"/>
      <c r="B23" s="20"/>
      <c r="C23" s="39" t="s">
        <v>17</v>
      </c>
      <c r="D23" s="21"/>
      <c r="E23" s="37"/>
      <c r="F23" s="38"/>
    </row>
    <row r="24" spans="1:6" ht="18" customHeight="1">
      <c r="A24" s="4"/>
      <c r="B24" s="20"/>
      <c r="C24" s="32" t="s">
        <v>18</v>
      </c>
      <c r="D24" s="21"/>
      <c r="E24" s="40"/>
      <c r="F24" s="23"/>
    </row>
    <row r="25" spans="1:6" ht="18" customHeight="1">
      <c r="A25" s="4"/>
      <c r="B25" s="20"/>
      <c r="C25" s="41" t="s">
        <v>19</v>
      </c>
      <c r="D25" s="21"/>
      <c r="E25" s="22"/>
      <c r="F25" s="23"/>
    </row>
    <row r="26" spans="1:6" ht="18" customHeight="1">
      <c r="A26" s="4"/>
      <c r="B26" s="20"/>
      <c r="C26" s="32" t="s">
        <v>20</v>
      </c>
      <c r="D26" s="21"/>
      <c r="E26" s="22"/>
      <c r="F26" s="23"/>
    </row>
    <row r="27" spans="1:6" ht="18" customHeight="1">
      <c r="A27" s="4"/>
      <c r="B27" s="20"/>
      <c r="C27" s="28" t="s">
        <v>21</v>
      </c>
      <c r="D27" s="21"/>
      <c r="E27" s="22"/>
      <c r="F27" s="23"/>
    </row>
    <row r="28" spans="1:6" ht="18" customHeight="1">
      <c r="A28" s="4"/>
      <c r="B28" s="20"/>
      <c r="C28" s="39" t="s">
        <v>22</v>
      </c>
      <c r="D28" s="21"/>
      <c r="E28" s="22"/>
      <c r="F28" s="23"/>
    </row>
    <row r="29" spans="1:6" ht="18" customHeight="1">
      <c r="A29" s="4"/>
      <c r="B29" s="20"/>
      <c r="C29" s="32" t="s">
        <v>23</v>
      </c>
      <c r="D29" s="21"/>
      <c r="E29" s="22"/>
      <c r="F29" s="23"/>
    </row>
    <row r="30" spans="1:6" ht="18" customHeight="1">
      <c r="A30" s="4"/>
      <c r="B30" s="20"/>
      <c r="C30" s="32" t="s">
        <v>24</v>
      </c>
      <c r="D30" s="21"/>
      <c r="E30" s="42"/>
      <c r="F30" s="43"/>
    </row>
    <row r="31" spans="1:6" ht="18" customHeight="1">
      <c r="A31" s="4"/>
      <c r="B31" s="20" t="s">
        <v>50</v>
      </c>
      <c r="C31" s="28" t="s">
        <v>25</v>
      </c>
      <c r="D31" s="32"/>
      <c r="E31" s="44"/>
      <c r="F31" s="45"/>
    </row>
    <row r="32" spans="1:6" ht="18" customHeight="1">
      <c r="A32" s="4"/>
      <c r="B32" s="20"/>
      <c r="C32" s="32" t="s">
        <v>26</v>
      </c>
      <c r="D32" s="32"/>
      <c r="E32" s="46"/>
      <c r="F32" s="47"/>
    </row>
    <row r="33" spans="1:6" ht="18" customHeight="1">
      <c r="A33" s="4"/>
      <c r="B33" s="20"/>
      <c r="C33" s="32" t="s">
        <v>27</v>
      </c>
      <c r="D33" s="32"/>
      <c r="E33" s="22"/>
      <c r="F33" s="23"/>
    </row>
    <row r="34" spans="1:6" ht="19.5" customHeight="1">
      <c r="A34" s="4"/>
      <c r="B34" s="20"/>
      <c r="C34" s="32" t="s">
        <v>28</v>
      </c>
      <c r="D34" s="48"/>
      <c r="E34" s="22"/>
      <c r="F34" s="23"/>
    </row>
    <row r="35" spans="1:6" ht="18">
      <c r="A35" s="4"/>
      <c r="B35" s="20"/>
      <c r="C35" s="32" t="s">
        <v>29</v>
      </c>
      <c r="D35" s="49"/>
      <c r="E35" s="22"/>
      <c r="F35" s="23"/>
    </row>
    <row r="36" spans="1:6" ht="18" customHeight="1">
      <c r="A36" s="4"/>
      <c r="B36" s="20"/>
      <c r="C36" s="50" t="s">
        <v>30</v>
      </c>
      <c r="D36" s="32"/>
      <c r="E36" s="32"/>
      <c r="F36" s="51"/>
    </row>
    <row r="37" spans="1:6" ht="18" customHeight="1">
      <c r="A37" s="4"/>
      <c r="B37" s="20"/>
      <c r="C37" s="50" t="s">
        <v>31</v>
      </c>
      <c r="D37" s="32"/>
      <c r="E37" s="32"/>
      <c r="F37" s="51"/>
    </row>
    <row r="38" spans="1:6" ht="18" customHeight="1">
      <c r="A38" s="4"/>
      <c r="B38" s="20" t="s">
        <v>159</v>
      </c>
      <c r="C38" s="52" t="s">
        <v>32</v>
      </c>
      <c r="D38" s="36"/>
      <c r="E38" s="22"/>
      <c r="F38" s="23"/>
    </row>
    <row r="39" spans="1:6" ht="18" customHeight="1">
      <c r="A39" s="4"/>
      <c r="B39" s="20"/>
      <c r="C39" s="36" t="s">
        <v>33</v>
      </c>
      <c r="D39" s="36"/>
      <c r="E39" s="22"/>
      <c r="F39" s="23"/>
    </row>
    <row r="40" spans="1:8" ht="18" customHeight="1">
      <c r="A40" s="4"/>
      <c r="B40" s="20"/>
      <c r="C40" s="53" t="s">
        <v>161</v>
      </c>
      <c r="D40" s="54"/>
      <c r="E40" s="54"/>
      <c r="F40" s="55"/>
      <c r="H40" s="56"/>
    </row>
    <row r="41" spans="1:6" ht="18" customHeight="1">
      <c r="A41" s="4"/>
      <c r="B41" s="20"/>
      <c r="C41" s="53" t="s">
        <v>162</v>
      </c>
      <c r="D41" s="36"/>
      <c r="E41" s="30"/>
      <c r="F41" s="31"/>
    </row>
    <row r="42" spans="1:6" ht="18" customHeight="1">
      <c r="A42" s="4"/>
      <c r="B42" s="20"/>
      <c r="C42" s="36" t="s">
        <v>34</v>
      </c>
      <c r="D42" s="48"/>
      <c r="E42" s="22"/>
      <c r="F42" s="23"/>
    </row>
    <row r="43" spans="1:6" ht="18" customHeight="1">
      <c r="A43" s="4"/>
      <c r="B43" s="20"/>
      <c r="C43" s="36" t="s">
        <v>35</v>
      </c>
      <c r="D43" s="50"/>
      <c r="E43" s="22"/>
      <c r="F43" s="23"/>
    </row>
    <row r="44" spans="1:6" ht="16.5" customHeight="1">
      <c r="A44" s="4"/>
      <c r="B44" s="20" t="s">
        <v>163</v>
      </c>
      <c r="C44" s="57" t="s">
        <v>47</v>
      </c>
      <c r="D44" s="36"/>
      <c r="E44" s="58"/>
      <c r="F44" s="23"/>
    </row>
    <row r="45" spans="1:6" ht="18" customHeight="1">
      <c r="A45" s="4"/>
      <c r="B45" s="20" t="s">
        <v>164</v>
      </c>
      <c r="C45" s="57" t="s">
        <v>36</v>
      </c>
      <c r="D45" s="36"/>
      <c r="E45" s="58"/>
      <c r="F45" s="23"/>
    </row>
    <row r="46" spans="1:6" ht="30" customHeight="1">
      <c r="A46" s="4"/>
      <c r="B46" s="59">
        <v>5</v>
      </c>
      <c r="C46" s="60" t="s">
        <v>37</v>
      </c>
      <c r="D46" s="60"/>
      <c r="E46" s="61"/>
      <c r="F46" s="62"/>
    </row>
    <row r="47" spans="1:6" ht="18" customHeight="1">
      <c r="A47" s="4"/>
      <c r="B47" s="20"/>
      <c r="C47" s="63" t="s">
        <v>51</v>
      </c>
      <c r="D47" s="21"/>
      <c r="E47" s="22"/>
      <c r="F47" s="23"/>
    </row>
    <row r="48" spans="1:6" ht="18" customHeight="1">
      <c r="A48" s="4"/>
      <c r="B48" s="20"/>
      <c r="C48" s="29" t="s">
        <v>52</v>
      </c>
      <c r="D48" s="21"/>
      <c r="E48" s="22"/>
      <c r="F48" s="23"/>
    </row>
    <row r="49" spans="1:6" ht="30" customHeight="1">
      <c r="A49" s="4"/>
      <c r="B49" s="59"/>
      <c r="C49" s="64" t="s">
        <v>42</v>
      </c>
      <c r="D49" s="65"/>
      <c r="E49" s="66"/>
      <c r="F49" s="67"/>
    </row>
    <row r="50" spans="1:6" ht="21" customHeight="1" thickBot="1">
      <c r="A50" s="4"/>
      <c r="B50" s="68"/>
      <c r="C50" s="69" t="s">
        <v>43</v>
      </c>
      <c r="D50" s="70"/>
      <c r="E50" s="71"/>
      <c r="F50" s="72"/>
    </row>
    <row r="51" spans="4:6" ht="24.75" customHeight="1">
      <c r="D51" s="3" t="s">
        <v>44</v>
      </c>
      <c r="F51" s="73"/>
    </row>
    <row r="52" spans="3:6" ht="15" customHeight="1">
      <c r="C52" s="74"/>
      <c r="D52" s="75"/>
      <c r="F52" s="2"/>
    </row>
    <row r="53" spans="3:6" ht="12.75">
      <c r="C53" s="76"/>
      <c r="D53" s="77"/>
      <c r="E53" s="73"/>
      <c r="F53" s="2"/>
    </row>
    <row r="54" spans="3:6" ht="12.75">
      <c r="C54" s="76"/>
      <c r="D54" s="77"/>
      <c r="E54" s="73"/>
      <c r="F54" s="2"/>
    </row>
    <row r="55" spans="4:6" ht="12.75">
      <c r="D55" s="77"/>
      <c r="F55" s="2"/>
    </row>
    <row r="56" ht="12.75">
      <c r="D56" s="77"/>
    </row>
  </sheetData>
  <sheetProtection/>
  <mergeCells count="8">
    <mergeCell ref="B8:D8"/>
    <mergeCell ref="E10:F10"/>
    <mergeCell ref="B2:F2"/>
    <mergeCell ref="B3:F3"/>
    <mergeCell ref="B4:F4"/>
    <mergeCell ref="B5:F5"/>
    <mergeCell ref="B6:F6"/>
    <mergeCell ref="B7:F7"/>
  </mergeCells>
  <printOptions horizontalCentered="1" verticalCentered="1"/>
  <pageMargins left="0.75" right="0.2362204724409449" top="0.53" bottom="0.24" header="0.3" footer="0.16"/>
  <pageSetup blackAndWhite="1" horizontalDpi="300" verticalDpi="300" orientation="landscape" scale="3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zoomScale="90" zoomScaleNormal="90" zoomScalePageLayoutView="0" workbookViewId="0" topLeftCell="A7">
      <selection activeCell="A26" sqref="A26"/>
    </sheetView>
  </sheetViews>
  <sheetFormatPr defaultColWidth="11.421875" defaultRowHeight="12.75"/>
  <cols>
    <col min="1" max="1" width="2.7109375" style="0" customWidth="1"/>
    <col min="2" max="2" width="6.421875" style="0" customWidth="1"/>
    <col min="3" max="3" width="49.7109375" style="0" customWidth="1"/>
    <col min="4" max="6" width="40.7109375" style="0" customWidth="1"/>
    <col min="7" max="7" width="25.57421875" style="0" customWidth="1"/>
    <col min="8" max="8" width="17.8515625" style="0" bestFit="1" customWidth="1"/>
  </cols>
  <sheetData>
    <row r="1" ht="15.75" customHeight="1" thickBot="1"/>
    <row r="2" spans="2:6" ht="15.75" customHeight="1">
      <c r="B2" s="361" t="str">
        <f>'[1]JURIDICOS'!B2</f>
        <v>REPUBLICA DE COLOMBIA</v>
      </c>
      <c r="C2" s="362"/>
      <c r="D2" s="362"/>
      <c r="E2" s="362"/>
      <c r="F2" s="363"/>
    </row>
    <row r="3" spans="2:6" ht="15.75" customHeight="1">
      <c r="B3" s="358" t="str">
        <f>JURIDICOS!B3</f>
        <v>INSTITUTO COLOMBIANO PARA LA EVALUACIÓN DE LA EDUCACIÓN - ICFES</v>
      </c>
      <c r="C3" s="359"/>
      <c r="D3" s="359"/>
      <c r="E3" s="359"/>
      <c r="F3" s="360"/>
    </row>
    <row r="4" spans="2:6" ht="15.75" customHeight="1">
      <c r="B4" s="364" t="str">
        <f>JURIDICOS!B4</f>
        <v>SELECCIÓN POR EXCEPCION SE - 001 - 2013</v>
      </c>
      <c r="C4" s="365"/>
      <c r="D4" s="365"/>
      <c r="E4" s="365"/>
      <c r="F4" s="366"/>
    </row>
    <row r="5" spans="2:6" ht="14.25" customHeight="1" thickBot="1">
      <c r="B5" s="355" t="str">
        <f>JURIDICOS!B5</f>
        <v>IMPRESIÓN Y EMPAQUE DE MATERIALES PARA LAS PRUEBA PILOTO EKAES EN UNIVERSIDADES Y PRUEBA SABER 11 CALENDARIO B</v>
      </c>
      <c r="C5" s="356"/>
      <c r="D5" s="356"/>
      <c r="E5" s="356"/>
      <c r="F5" s="357"/>
    </row>
    <row r="6" spans="2:6" ht="15.75" customHeight="1">
      <c r="B6" s="78" t="s">
        <v>62</v>
      </c>
      <c r="C6" s="79"/>
      <c r="D6" s="79"/>
      <c r="E6" s="79"/>
      <c r="F6" s="80"/>
    </row>
    <row r="7" spans="2:6" ht="15.75" customHeight="1" thickBot="1">
      <c r="B7" s="81" t="s">
        <v>65</v>
      </c>
      <c r="C7" s="82"/>
      <c r="D7" s="82"/>
      <c r="E7" s="82"/>
      <c r="F7" s="83"/>
    </row>
    <row r="8" spans="2:6" ht="32.25" customHeight="1" thickBot="1">
      <c r="B8" s="353" t="str">
        <f>JURIDICOS!B8</f>
        <v>PROPONENTE: DISONEX </v>
      </c>
      <c r="C8" s="354"/>
      <c r="D8" s="84"/>
      <c r="E8" s="85"/>
      <c r="F8" s="86" t="str">
        <f>JURIDICOS!E8</f>
        <v>No. </v>
      </c>
    </row>
    <row r="9" spans="2:6" ht="32.25" customHeight="1">
      <c r="B9" s="87" t="s">
        <v>2</v>
      </c>
      <c r="C9" s="88"/>
      <c r="D9" s="89" t="s">
        <v>69</v>
      </c>
      <c r="E9" s="90" t="s">
        <v>70</v>
      </c>
      <c r="F9" s="91" t="s">
        <v>71</v>
      </c>
    </row>
    <row r="10" spans="2:6" ht="15.75" customHeight="1">
      <c r="B10" s="92">
        <v>1</v>
      </c>
      <c r="C10" s="93" t="s">
        <v>26</v>
      </c>
      <c r="D10" s="94">
        <v>1</v>
      </c>
      <c r="E10" s="94">
        <v>0</v>
      </c>
      <c r="F10" s="95">
        <v>0</v>
      </c>
    </row>
    <row r="11" spans="2:6" ht="15.75" customHeight="1">
      <c r="B11" s="96">
        <v>2</v>
      </c>
      <c r="C11" s="97" t="s">
        <v>38</v>
      </c>
      <c r="D11" s="98">
        <v>1</v>
      </c>
      <c r="E11" s="98"/>
      <c r="F11" s="99"/>
    </row>
    <row r="12" spans="2:6" ht="15.75" customHeight="1">
      <c r="B12" s="96">
        <v>3</v>
      </c>
      <c r="C12" s="97" t="s">
        <v>39</v>
      </c>
      <c r="D12" s="100">
        <v>1</v>
      </c>
      <c r="E12" s="100"/>
      <c r="F12" s="101"/>
    </row>
    <row r="13" spans="2:6" ht="15.75" customHeight="1">
      <c r="B13" s="96">
        <v>4</v>
      </c>
      <c r="C13" s="97" t="s">
        <v>40</v>
      </c>
      <c r="D13" s="98">
        <v>1</v>
      </c>
      <c r="E13" s="98"/>
      <c r="F13" s="99"/>
    </row>
    <row r="14" spans="2:6" ht="15.75" customHeight="1">
      <c r="B14" s="96">
        <v>5</v>
      </c>
      <c r="C14" s="102" t="s">
        <v>41</v>
      </c>
      <c r="D14" s="98">
        <v>1</v>
      </c>
      <c r="E14" s="98"/>
      <c r="F14" s="99"/>
    </row>
    <row r="15" spans="2:6" ht="15.75" customHeight="1">
      <c r="B15" s="96">
        <v>6</v>
      </c>
      <c r="C15" s="102" t="s">
        <v>55</v>
      </c>
      <c r="D15" s="98">
        <f aca="true" t="shared" si="0" ref="D15:F16">D11-D13</f>
        <v>0</v>
      </c>
      <c r="E15" s="98">
        <f t="shared" si="0"/>
        <v>0</v>
      </c>
      <c r="F15" s="99">
        <f t="shared" si="0"/>
        <v>0</v>
      </c>
    </row>
    <row r="16" spans="2:6" ht="15.75" customHeight="1">
      <c r="B16" s="96">
        <v>7</v>
      </c>
      <c r="C16" s="102" t="s">
        <v>56</v>
      </c>
      <c r="D16" s="98">
        <f t="shared" si="0"/>
        <v>0</v>
      </c>
      <c r="E16" s="98">
        <f t="shared" si="0"/>
        <v>0</v>
      </c>
      <c r="F16" s="99">
        <f t="shared" si="0"/>
        <v>0</v>
      </c>
    </row>
    <row r="17" spans="2:6" ht="15.75" customHeight="1">
      <c r="B17" s="96">
        <v>8</v>
      </c>
      <c r="C17" s="103" t="s">
        <v>64</v>
      </c>
      <c r="D17" s="104">
        <v>239142000</v>
      </c>
      <c r="E17" s="98"/>
      <c r="F17" s="99"/>
    </row>
    <row r="18" spans="2:6" ht="15.75" customHeight="1">
      <c r="B18" s="96">
        <v>9</v>
      </c>
      <c r="C18" s="103" t="s">
        <v>63</v>
      </c>
      <c r="D18" s="104">
        <f>(D17)*50%</f>
        <v>119571000</v>
      </c>
      <c r="E18" s="105"/>
      <c r="F18" s="106"/>
    </row>
    <row r="19" spans="2:6" ht="15.75" customHeight="1">
      <c r="B19" s="96">
        <v>10</v>
      </c>
      <c r="C19" s="103" t="s">
        <v>66</v>
      </c>
      <c r="D19" s="104">
        <f>D17*100%</f>
        <v>239142000</v>
      </c>
      <c r="E19" s="107"/>
      <c r="F19" s="106"/>
    </row>
    <row r="20" spans="2:6" ht="15.75" customHeight="1">
      <c r="B20" s="108"/>
      <c r="C20" s="109"/>
      <c r="D20" s="110"/>
      <c r="E20" s="111"/>
      <c r="F20" s="112"/>
    </row>
    <row r="21" spans="2:6" ht="15.75" customHeight="1">
      <c r="B21" s="96"/>
      <c r="C21" s="113" t="s">
        <v>57</v>
      </c>
      <c r="D21" s="114" t="s">
        <v>4</v>
      </c>
      <c r="E21" s="115"/>
      <c r="F21" s="116"/>
    </row>
    <row r="22" spans="2:6" ht="15.75" customHeight="1">
      <c r="B22" s="96">
        <v>9</v>
      </c>
      <c r="C22" s="117" t="s">
        <v>67</v>
      </c>
      <c r="D22" s="118">
        <f>(D11*D10+E11*E10+F11*F10)/(D13*D10+E13*E10+F13*F10)</f>
        <v>1</v>
      </c>
      <c r="E22" s="119"/>
      <c r="F22" s="120"/>
    </row>
    <row r="23" spans="2:6" ht="15.75" customHeight="1">
      <c r="B23" s="96">
        <v>10</v>
      </c>
      <c r="C23" s="117" t="s">
        <v>58</v>
      </c>
      <c r="D23" s="121">
        <f>(D14*D10+F14*F10+E14*E10)/(D12*D10+F12*F10+E12*E10)</f>
        <v>1</v>
      </c>
      <c r="E23" s="122"/>
      <c r="F23" s="120"/>
    </row>
    <row r="24" spans="2:6" ht="15.75" customHeight="1">
      <c r="B24" s="96">
        <v>11</v>
      </c>
      <c r="C24" s="97" t="s">
        <v>68</v>
      </c>
      <c r="D24" s="118">
        <f>D15+E15+F15</f>
        <v>0</v>
      </c>
      <c r="E24" s="119"/>
      <c r="F24" s="120"/>
    </row>
    <row r="25" spans="2:6" ht="15.75" customHeight="1">
      <c r="B25" s="96">
        <v>12</v>
      </c>
      <c r="C25" s="97" t="s">
        <v>56</v>
      </c>
      <c r="D25" s="118">
        <f>D16+E16+F16</f>
        <v>0</v>
      </c>
      <c r="E25" s="119"/>
      <c r="F25" s="120"/>
    </row>
    <row r="26" spans="2:6" ht="22.5" customHeight="1" thickBot="1">
      <c r="B26" s="123"/>
      <c r="C26" s="124" t="s">
        <v>59</v>
      </c>
      <c r="D26" s="125"/>
      <c r="E26" s="126"/>
      <c r="F26" s="127"/>
    </row>
    <row r="28" ht="12.75">
      <c r="C28" s="128"/>
    </row>
    <row r="29" ht="12.75">
      <c r="D29" s="129"/>
    </row>
    <row r="30" ht="12.75">
      <c r="C30" t="s">
        <v>165</v>
      </c>
    </row>
  </sheetData>
  <sheetProtection/>
  <mergeCells count="5">
    <mergeCell ref="B8:C8"/>
    <mergeCell ref="B5:F5"/>
    <mergeCell ref="B3:F3"/>
    <mergeCell ref="B2:F2"/>
    <mergeCell ref="B4:F4"/>
  </mergeCells>
  <printOptions horizontalCentered="1" verticalCentered="1"/>
  <pageMargins left="1.3474015748031496" right="0.7874015748031497" top="0.984251968503937" bottom="0.81" header="0.5118110236220472" footer="0.5118110236220472"/>
  <pageSetup blackAndWhite="1" horizontalDpi="600" verticalDpi="600" orientation="landscape" paperSize="9" scale="66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4" width="25.7109375" style="0" customWidth="1"/>
    <col min="5" max="5" width="22.421875" style="0" customWidth="1"/>
    <col min="6" max="6" width="21.7109375" style="0" customWidth="1"/>
    <col min="7" max="7" width="30.28125" style="0" customWidth="1"/>
    <col min="8" max="8" width="25.7109375" style="0" customWidth="1"/>
    <col min="10" max="10" width="13.7109375" style="0" bestFit="1" customWidth="1"/>
  </cols>
  <sheetData>
    <row r="1" ht="15" customHeight="1" thickBot="1"/>
    <row r="2" spans="2:8" ht="19.5" customHeight="1">
      <c r="B2" s="368" t="str">
        <f>'[1]JURIDICOS'!B2</f>
        <v>REPUBLICA DE COLOMBIA</v>
      </c>
      <c r="C2" s="369"/>
      <c r="D2" s="369"/>
      <c r="E2" s="369"/>
      <c r="F2" s="369"/>
      <c r="G2" s="369"/>
      <c r="H2" s="370"/>
    </row>
    <row r="3" spans="2:8" ht="19.5" customHeight="1">
      <c r="B3" s="176" t="str">
        <f>JURIDICOS!B3</f>
        <v>INSTITUTO COLOMBIANO PARA LA EVALUACIÓN DE LA EDUCACIÓN - ICFES</v>
      </c>
      <c r="C3" s="288"/>
      <c r="D3" s="288"/>
      <c r="E3" s="288"/>
      <c r="F3" s="288"/>
      <c r="G3" s="288"/>
      <c r="H3" s="289"/>
    </row>
    <row r="4" spans="2:8" ht="19.5" customHeight="1">
      <c r="B4" s="364" t="str">
        <f>JURIDICOS!B4</f>
        <v>SELECCIÓN POR EXCEPCION SE - 001 - 2013</v>
      </c>
      <c r="C4" s="365"/>
      <c r="D4" s="365"/>
      <c r="E4" s="365"/>
      <c r="F4" s="365"/>
      <c r="G4" s="365"/>
      <c r="H4" s="366"/>
    </row>
    <row r="5" spans="2:8" ht="19.5" customHeight="1" thickBot="1">
      <c r="B5" s="380" t="str">
        <f>JURIDICOS!B5</f>
        <v>IMPRESIÓN Y EMPAQUE DE MATERIALES PARA LAS PRUEBA PILOTO EKAES EN UNIVERSIDADES Y PRUEBA SABER 11 CALENDARIO B</v>
      </c>
      <c r="C5" s="381"/>
      <c r="D5" s="381"/>
      <c r="E5" s="381"/>
      <c r="F5" s="381"/>
      <c r="G5" s="381"/>
      <c r="H5" s="382"/>
    </row>
    <row r="6" spans="2:8" ht="17.25" customHeight="1">
      <c r="B6" s="78" t="s">
        <v>72</v>
      </c>
      <c r="C6" s="79"/>
      <c r="D6" s="79"/>
      <c r="E6" s="79"/>
      <c r="F6" s="79"/>
      <c r="G6" s="79"/>
      <c r="H6" s="80"/>
    </row>
    <row r="7" spans="2:8" ht="16.5" thickBot="1">
      <c r="B7" s="81" t="s">
        <v>73</v>
      </c>
      <c r="C7" s="82"/>
      <c r="D7" s="82"/>
      <c r="E7" s="82"/>
      <c r="F7" s="82"/>
      <c r="G7" s="82"/>
      <c r="H7" s="83"/>
    </row>
    <row r="8" spans="2:8" ht="25.5" customHeight="1" thickBot="1">
      <c r="B8" s="377" t="str">
        <f>JURIDICOS!B8</f>
        <v>PROPONENTE: DISONEX </v>
      </c>
      <c r="C8" s="378"/>
      <c r="D8" s="378"/>
      <c r="E8" s="378"/>
      <c r="F8" s="378"/>
      <c r="G8" s="130"/>
      <c r="H8" s="131" t="str">
        <f>JURIDICOS!E8</f>
        <v>No. </v>
      </c>
    </row>
    <row r="9" spans="1:8" ht="60">
      <c r="A9" s="3"/>
      <c r="B9" s="261" t="s">
        <v>64</v>
      </c>
      <c r="C9" s="251" t="s">
        <v>75</v>
      </c>
      <c r="D9" s="252" t="s">
        <v>76</v>
      </c>
      <c r="E9" s="379" t="s">
        <v>77</v>
      </c>
      <c r="F9" s="379"/>
      <c r="G9" s="251" t="s">
        <v>61</v>
      </c>
      <c r="H9" s="253" t="s">
        <v>83</v>
      </c>
    </row>
    <row r="10" spans="1:8" ht="15.75" customHeight="1">
      <c r="A10" s="3"/>
      <c r="B10" s="139"/>
      <c r="C10" s="137"/>
      <c r="D10" s="135"/>
      <c r="E10" s="135" t="s">
        <v>45</v>
      </c>
      <c r="F10" s="135" t="s">
        <v>46</v>
      </c>
      <c r="G10" s="137"/>
      <c r="H10" s="245"/>
    </row>
    <row r="11" spans="2:8" ht="16.5" customHeight="1" thickBot="1">
      <c r="B11" s="246">
        <f>FINANCIERA!D17</f>
        <v>239142000</v>
      </c>
      <c r="C11" s="247">
        <v>589500</v>
      </c>
      <c r="D11" s="247">
        <f>(B11/C11)*100%</f>
        <v>405.66921119592877</v>
      </c>
      <c r="E11" s="316">
        <v>39551.36</v>
      </c>
      <c r="F11" s="248"/>
      <c r="G11" s="249">
        <f>E11+F11</f>
        <v>39551.36</v>
      </c>
      <c r="H11" s="250" t="str">
        <f>IF(G11&gt;=D11,"CUMPLE","NO CUMPLE")</f>
        <v>CUMPLE</v>
      </c>
    </row>
    <row r="12" spans="7:8" ht="25.5" customHeight="1" thickBot="1">
      <c r="G12" s="243" t="s">
        <v>59</v>
      </c>
      <c r="H12" s="244" t="s">
        <v>60</v>
      </c>
    </row>
    <row r="13" spans="2:8" ht="18">
      <c r="B13" s="374" t="s">
        <v>79</v>
      </c>
      <c r="C13" s="375"/>
      <c r="D13" s="375"/>
      <c r="E13" s="375"/>
      <c r="F13" s="375"/>
      <c r="G13" s="375"/>
      <c r="H13" s="376"/>
    </row>
    <row r="14" spans="2:8" ht="45" customHeight="1">
      <c r="B14" s="258" t="s">
        <v>166</v>
      </c>
      <c r="C14" s="175" t="s">
        <v>78</v>
      </c>
      <c r="D14" s="174" t="s">
        <v>167</v>
      </c>
      <c r="E14" s="174" t="s">
        <v>168</v>
      </c>
      <c r="F14" s="257" t="s">
        <v>169</v>
      </c>
      <c r="G14" s="257" t="s">
        <v>171</v>
      </c>
      <c r="H14" s="256" t="s">
        <v>80</v>
      </c>
    </row>
    <row r="15" spans="2:8" ht="16.5" customHeight="1">
      <c r="B15" s="317" t="s">
        <v>202</v>
      </c>
      <c r="C15" s="318" t="s">
        <v>203</v>
      </c>
      <c r="D15" s="319" t="s">
        <v>204</v>
      </c>
      <c r="E15" s="320" t="s">
        <v>205</v>
      </c>
      <c r="F15" s="321" t="s">
        <v>206</v>
      </c>
      <c r="G15" s="323" t="s">
        <v>208</v>
      </c>
      <c r="H15" s="136">
        <v>1</v>
      </c>
    </row>
    <row r="16" spans="2:8" ht="16.5" customHeight="1">
      <c r="B16" s="325" t="s">
        <v>212</v>
      </c>
      <c r="C16" s="326" t="s">
        <v>215</v>
      </c>
      <c r="D16" s="327" t="s">
        <v>218</v>
      </c>
      <c r="E16" s="320" t="s">
        <v>205</v>
      </c>
      <c r="F16" s="322" t="s">
        <v>207</v>
      </c>
      <c r="G16" s="324" t="s">
        <v>209</v>
      </c>
      <c r="H16" s="132">
        <v>1</v>
      </c>
    </row>
    <row r="17" spans="2:8" ht="16.5" customHeight="1">
      <c r="B17" s="325" t="s">
        <v>213</v>
      </c>
      <c r="C17" s="326" t="s">
        <v>216</v>
      </c>
      <c r="D17" s="327" t="s">
        <v>219</v>
      </c>
      <c r="E17" s="320" t="s">
        <v>205</v>
      </c>
      <c r="F17" s="322" t="s">
        <v>207</v>
      </c>
      <c r="G17" s="324" t="s">
        <v>210</v>
      </c>
      <c r="H17" s="132">
        <v>1</v>
      </c>
    </row>
    <row r="18" spans="2:8" ht="16.5" customHeight="1">
      <c r="B18" s="325" t="s">
        <v>214</v>
      </c>
      <c r="C18" s="326" t="s">
        <v>217</v>
      </c>
      <c r="D18" s="327" t="s">
        <v>220</v>
      </c>
      <c r="E18" s="320" t="s">
        <v>205</v>
      </c>
      <c r="F18" s="322" t="s">
        <v>207</v>
      </c>
      <c r="G18" s="324" t="s">
        <v>211</v>
      </c>
      <c r="H18" s="132">
        <v>1</v>
      </c>
    </row>
    <row r="19" spans="2:10" ht="16.5" customHeight="1" thickBot="1">
      <c r="B19" s="260"/>
      <c r="C19" s="259"/>
      <c r="D19" s="240"/>
      <c r="E19" s="241"/>
      <c r="F19" s="255"/>
      <c r="G19" s="254"/>
      <c r="H19" s="242"/>
      <c r="J19" s="133"/>
    </row>
    <row r="20" spans="2:8" ht="16.5" customHeight="1" thickBot="1">
      <c r="B20" s="371" t="s">
        <v>81</v>
      </c>
      <c r="C20" s="372"/>
      <c r="D20" s="372"/>
      <c r="E20" s="372"/>
      <c r="F20" s="372"/>
      <c r="G20" s="373"/>
      <c r="H20" s="140">
        <f>SUM(H15:H19)</f>
        <v>4</v>
      </c>
    </row>
    <row r="21" spans="2:8" ht="16.5" customHeight="1" thickBot="1">
      <c r="B21" s="371" t="s">
        <v>82</v>
      </c>
      <c r="C21" s="372"/>
      <c r="D21" s="372"/>
      <c r="E21" s="372"/>
      <c r="F21" s="372"/>
      <c r="G21" s="373"/>
      <c r="H21" s="141">
        <v>6</v>
      </c>
    </row>
    <row r="22" spans="2:8" ht="16.5" customHeight="1" thickBot="1">
      <c r="B22" s="371" t="s">
        <v>83</v>
      </c>
      <c r="C22" s="372"/>
      <c r="D22" s="372"/>
      <c r="E22" s="372"/>
      <c r="F22" s="372"/>
      <c r="G22" s="373"/>
      <c r="H22" s="138" t="str">
        <f>IF(H20&gt;=H21,"CUMPLE","NO CUMPLE")</f>
        <v>NO CUMPLE</v>
      </c>
    </row>
    <row r="23" spans="7:8" ht="25.5" customHeight="1">
      <c r="G23" s="142" t="s">
        <v>59</v>
      </c>
      <c r="H23" s="134" t="s">
        <v>224</v>
      </c>
    </row>
    <row r="25" spans="2:8" ht="15">
      <c r="B25" s="367"/>
      <c r="C25" s="367"/>
      <c r="D25" s="367"/>
      <c r="E25" s="367"/>
      <c r="F25" s="367"/>
      <c r="G25" s="367"/>
      <c r="H25" s="367"/>
    </row>
  </sheetData>
  <sheetProtection/>
  <mergeCells count="10">
    <mergeCell ref="B25:H25"/>
    <mergeCell ref="B2:H2"/>
    <mergeCell ref="B4:H4"/>
    <mergeCell ref="B20:G20"/>
    <mergeCell ref="B21:G21"/>
    <mergeCell ref="B22:G22"/>
    <mergeCell ref="B13:H13"/>
    <mergeCell ref="B8:F8"/>
    <mergeCell ref="E9:F9"/>
    <mergeCell ref="B5:H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zoomScale="50" zoomScaleNormal="50" zoomScalePageLayoutView="0" workbookViewId="0" topLeftCell="A17">
      <selection activeCell="B33" sqref="B33"/>
    </sheetView>
  </sheetViews>
  <sheetFormatPr defaultColWidth="11.421875" defaultRowHeight="12.75"/>
  <cols>
    <col min="1" max="1" width="2.28125" style="0" customWidth="1"/>
    <col min="2" max="2" width="91.00390625" style="0" customWidth="1"/>
    <col min="3" max="6" width="40.7109375" style="0" customWidth="1"/>
    <col min="7" max="7" width="36.57421875" style="0" customWidth="1"/>
    <col min="9" max="9" width="23.7109375" style="0" customWidth="1"/>
  </cols>
  <sheetData>
    <row r="1" spans="2:7" ht="14.25" customHeight="1" thickBot="1">
      <c r="B1" s="143"/>
      <c r="C1" s="143"/>
      <c r="D1" s="143"/>
      <c r="E1" s="143"/>
      <c r="F1" s="143"/>
      <c r="G1" s="143"/>
    </row>
    <row r="2" spans="2:7" ht="19.5" customHeight="1">
      <c r="B2" s="391" t="str">
        <f>'[2]JURIDICOS'!B2</f>
        <v>REPUBLICA DE COLOMBIA</v>
      </c>
      <c r="C2" s="392"/>
      <c r="D2" s="392"/>
      <c r="E2" s="392"/>
      <c r="F2" s="392"/>
      <c r="G2" s="393"/>
    </row>
    <row r="3" spans="2:7" ht="19.5" customHeight="1">
      <c r="B3" s="394" t="str">
        <f>JURIDICOS!B3</f>
        <v>INSTITUTO COLOMBIANO PARA LA EVALUACIÓN DE LA EDUCACIÓN - ICFES</v>
      </c>
      <c r="C3" s="395"/>
      <c r="D3" s="395"/>
      <c r="E3" s="395"/>
      <c r="F3" s="395"/>
      <c r="G3" s="396"/>
    </row>
    <row r="4" spans="2:7" ht="19.5" customHeight="1">
      <c r="B4" s="394" t="str">
        <f>JURIDICOS!B4</f>
        <v>SELECCIÓN POR EXCEPCION SE - 001 - 2013</v>
      </c>
      <c r="C4" s="395"/>
      <c r="D4" s="395"/>
      <c r="E4" s="395"/>
      <c r="F4" s="395"/>
      <c r="G4" s="396"/>
    </row>
    <row r="5" spans="2:7" ht="19.5" customHeight="1" thickBot="1">
      <c r="B5" s="397" t="str">
        <f>JURIDICOS!B5</f>
        <v>IMPRESIÓN Y EMPAQUE DE MATERIALES PARA LAS PRUEBA PILOTO EKAES EN UNIVERSIDADES Y PRUEBA SABER 11 CALENDARIO B</v>
      </c>
      <c r="C5" s="398"/>
      <c r="D5" s="398"/>
      <c r="E5" s="398"/>
      <c r="F5" s="398"/>
      <c r="G5" s="399"/>
    </row>
    <row r="6" spans="2:7" ht="18" customHeight="1">
      <c r="B6" s="400" t="s">
        <v>54</v>
      </c>
      <c r="C6" s="401"/>
      <c r="D6" s="401"/>
      <c r="E6" s="401"/>
      <c r="F6" s="401"/>
      <c r="G6" s="402"/>
    </row>
    <row r="7" spans="2:7" ht="18" customHeight="1" thickBot="1">
      <c r="B7" s="383" t="s">
        <v>90</v>
      </c>
      <c r="C7" s="384"/>
      <c r="D7" s="384"/>
      <c r="E7" s="384"/>
      <c r="F7" s="384"/>
      <c r="G7" s="385"/>
    </row>
    <row r="8" spans="2:7" ht="26.25" customHeight="1" thickBot="1">
      <c r="B8" s="406" t="str">
        <f>JURIDICOS!B8</f>
        <v>PROPONENTE: DISONEX </v>
      </c>
      <c r="C8" s="407"/>
      <c r="D8" s="407"/>
      <c r="E8" s="407"/>
      <c r="F8" s="161" t="str">
        <f>JURIDICOS!E8</f>
        <v>No. </v>
      </c>
      <c r="G8" s="144"/>
    </row>
    <row r="9" spans="2:9" ht="48" customHeight="1">
      <c r="B9" s="267" t="s">
        <v>98</v>
      </c>
      <c r="C9" s="268" t="s">
        <v>91</v>
      </c>
      <c r="D9" s="386"/>
      <c r="E9" s="386"/>
      <c r="F9" s="269" t="s">
        <v>92</v>
      </c>
      <c r="G9" s="270"/>
      <c r="I9" s="262"/>
    </row>
    <row r="10" spans="2:7" ht="48" customHeight="1" thickBot="1">
      <c r="B10" s="263" t="s">
        <v>99</v>
      </c>
      <c r="C10" s="264" t="s">
        <v>91</v>
      </c>
      <c r="D10" s="390"/>
      <c r="E10" s="390"/>
      <c r="F10" s="265" t="s">
        <v>92</v>
      </c>
      <c r="G10" s="266"/>
    </row>
    <row r="11" spans="2:7" ht="48" customHeight="1" thickBot="1">
      <c r="B11" s="387" t="s">
        <v>100</v>
      </c>
      <c r="C11" s="388"/>
      <c r="D11" s="388"/>
      <c r="E11" s="388"/>
      <c r="F11" s="389"/>
      <c r="G11" s="160" t="s">
        <v>93</v>
      </c>
    </row>
    <row r="12" spans="2:7" ht="35.25" customHeight="1">
      <c r="B12" s="408" t="s">
        <v>74</v>
      </c>
      <c r="C12" s="410" t="s">
        <v>94</v>
      </c>
      <c r="D12" s="411"/>
      <c r="E12" s="411"/>
      <c r="F12" s="412"/>
      <c r="G12" s="413" t="s">
        <v>83</v>
      </c>
    </row>
    <row r="13" spans="2:7" ht="27.75" customHeight="1" thickBot="1">
      <c r="B13" s="409"/>
      <c r="C13" s="297" t="s">
        <v>95</v>
      </c>
      <c r="D13" s="297" t="s">
        <v>96</v>
      </c>
      <c r="E13" s="297" t="s">
        <v>97</v>
      </c>
      <c r="F13" s="162"/>
      <c r="G13" s="414"/>
    </row>
    <row r="14" spans="2:7" ht="9" customHeight="1" thickBot="1">
      <c r="B14" s="145"/>
      <c r="C14" s="146"/>
      <c r="D14" s="146"/>
      <c r="E14" s="146"/>
      <c r="F14" s="146"/>
      <c r="G14" s="147"/>
    </row>
    <row r="15" spans="2:7" ht="45" customHeight="1">
      <c r="B15" s="163" t="s">
        <v>101</v>
      </c>
      <c r="C15" s="148" t="s">
        <v>183</v>
      </c>
      <c r="D15" s="149" t="s">
        <v>184</v>
      </c>
      <c r="E15" s="149"/>
      <c r="F15" s="149"/>
      <c r="G15" s="415"/>
    </row>
    <row r="16" spans="2:7" ht="45" customHeight="1">
      <c r="B16" s="164" t="s">
        <v>103</v>
      </c>
      <c r="C16" s="150" t="s">
        <v>185</v>
      </c>
      <c r="D16" s="150" t="s">
        <v>185</v>
      </c>
      <c r="E16" s="150"/>
      <c r="F16" s="150"/>
      <c r="G16" s="416"/>
    </row>
    <row r="17" spans="2:7" ht="45" customHeight="1">
      <c r="B17" s="165" t="s">
        <v>102</v>
      </c>
      <c r="C17" s="305" t="s">
        <v>186</v>
      </c>
      <c r="D17" s="305" t="s">
        <v>187</v>
      </c>
      <c r="E17" s="151"/>
      <c r="F17" s="151"/>
      <c r="G17" s="416"/>
    </row>
    <row r="18" spans="2:7" ht="45" customHeight="1">
      <c r="B18" s="165" t="s">
        <v>104</v>
      </c>
      <c r="C18" s="152" t="s">
        <v>188</v>
      </c>
      <c r="D18" s="150" t="s">
        <v>189</v>
      </c>
      <c r="E18" s="152"/>
      <c r="F18" s="153"/>
      <c r="G18" s="416"/>
    </row>
    <row r="19" spans="2:7" ht="45" customHeight="1">
      <c r="B19" s="165" t="s">
        <v>105</v>
      </c>
      <c r="C19" s="167">
        <v>454000000</v>
      </c>
      <c r="D19" s="167">
        <v>700000000</v>
      </c>
      <c r="E19" s="167"/>
      <c r="F19" s="154"/>
      <c r="G19" s="416"/>
    </row>
    <row r="20" spans="2:7" ht="45" customHeight="1">
      <c r="B20" s="165" t="s">
        <v>26</v>
      </c>
      <c r="C20" s="168">
        <v>1</v>
      </c>
      <c r="D20" s="168">
        <v>1</v>
      </c>
      <c r="E20" s="168"/>
      <c r="F20" s="155"/>
      <c r="G20" s="416"/>
    </row>
    <row r="21" spans="2:7" ht="45" customHeight="1">
      <c r="B21" s="166" t="s">
        <v>84</v>
      </c>
      <c r="C21" s="167">
        <f>C20*C19</f>
        <v>454000000</v>
      </c>
      <c r="D21" s="167">
        <f>D20*D19</f>
        <v>700000000</v>
      </c>
      <c r="E21" s="167"/>
      <c r="F21" s="154"/>
      <c r="G21" s="416"/>
    </row>
    <row r="22" spans="2:7" ht="45" customHeight="1">
      <c r="B22" s="165" t="s">
        <v>85</v>
      </c>
      <c r="C22" s="167">
        <f>C21*C20</f>
        <v>454000000</v>
      </c>
      <c r="D22" s="167">
        <f>D21*D20</f>
        <v>700000000</v>
      </c>
      <c r="E22" s="167"/>
      <c r="F22" s="154"/>
      <c r="G22" s="416"/>
    </row>
    <row r="23" spans="2:7" ht="45" customHeight="1">
      <c r="B23" s="166" t="s">
        <v>86</v>
      </c>
      <c r="C23" s="167">
        <f>C22*C20</f>
        <v>454000000</v>
      </c>
      <c r="D23" s="167">
        <f>D22*D20</f>
        <v>700000000</v>
      </c>
      <c r="E23" s="167"/>
      <c r="F23" s="154"/>
      <c r="G23" s="416"/>
    </row>
    <row r="24" spans="2:7" ht="45" customHeight="1">
      <c r="B24" s="166" t="s">
        <v>106</v>
      </c>
      <c r="C24" s="168">
        <f>C23*100%/C21</f>
        <v>1</v>
      </c>
      <c r="D24" s="168">
        <f>D23*100%/D21</f>
        <v>1</v>
      </c>
      <c r="E24" s="168"/>
      <c r="F24" s="155"/>
      <c r="G24" s="416"/>
    </row>
    <row r="25" spans="2:7" ht="45" customHeight="1">
      <c r="B25" s="166" t="s">
        <v>87</v>
      </c>
      <c r="C25" s="169">
        <f>C22*C20/566700</f>
        <v>801.1293453326275</v>
      </c>
      <c r="D25" s="169">
        <f>(D22*D20)/535600</f>
        <v>1306.9454817027633</v>
      </c>
      <c r="E25" s="169"/>
      <c r="F25" s="156"/>
      <c r="G25" s="416"/>
    </row>
    <row r="26" spans="2:7" ht="51" customHeight="1">
      <c r="B26" s="166" t="s">
        <v>107</v>
      </c>
      <c r="C26" s="167">
        <f>ROUND(C25,0)</f>
        <v>801</v>
      </c>
      <c r="D26" s="167">
        <f>D25+C26</f>
        <v>2107.9454817027636</v>
      </c>
      <c r="E26" s="167"/>
      <c r="F26" s="284" t="str">
        <f>IF(D26&gt;=1000,"CUMPLE","NO CUMPLE")</f>
        <v>CUMPLE</v>
      </c>
      <c r="G26" s="417"/>
    </row>
    <row r="27" spans="2:7" ht="45" customHeight="1">
      <c r="B27" s="165" t="s">
        <v>88</v>
      </c>
      <c r="C27" s="170">
        <v>40949</v>
      </c>
      <c r="D27" s="170">
        <v>41214</v>
      </c>
      <c r="E27" s="170"/>
      <c r="F27" s="285"/>
      <c r="G27" s="416"/>
    </row>
    <row r="28" spans="2:7" ht="45" customHeight="1">
      <c r="B28" s="165" t="s">
        <v>108</v>
      </c>
      <c r="C28" s="171" t="str">
        <f>IF(C27&gt;=34302,"CUMPLE","NO CUMPLE")</f>
        <v>CUMPLE</v>
      </c>
      <c r="D28" s="171" t="str">
        <f>IF(D27&gt;=34302,"CUMPLE","NO CUMPLE")</f>
        <v>CUMPLE</v>
      </c>
      <c r="E28" s="171"/>
      <c r="F28" s="287" t="s">
        <v>109</v>
      </c>
      <c r="G28" s="416"/>
    </row>
    <row r="29" spans="2:7" ht="45" customHeight="1" thickBot="1">
      <c r="B29" s="165" t="s">
        <v>89</v>
      </c>
      <c r="C29" s="170">
        <v>40983</v>
      </c>
      <c r="D29" s="170">
        <v>40967</v>
      </c>
      <c r="E29" s="170"/>
      <c r="F29" s="286" t="s">
        <v>109</v>
      </c>
      <c r="G29" s="416"/>
    </row>
    <row r="30" spans="2:9" ht="45" customHeight="1" thickBot="1">
      <c r="B30" s="172"/>
      <c r="C30" s="403" t="s">
        <v>110</v>
      </c>
      <c r="D30" s="404"/>
      <c r="E30" s="404"/>
      <c r="F30" s="405"/>
      <c r="G30" s="173" t="s">
        <v>60</v>
      </c>
      <c r="I30" s="157"/>
    </row>
    <row r="31" ht="12.75">
      <c r="C31" s="129"/>
    </row>
    <row r="32" spans="2:3" ht="15">
      <c r="B32" s="332" t="s">
        <v>230</v>
      </c>
      <c r="C32" s="158"/>
    </row>
    <row r="33" spans="2:3" ht="15">
      <c r="B33" s="333" t="s">
        <v>229</v>
      </c>
      <c r="C33" s="129"/>
    </row>
    <row r="34" ht="12.75">
      <c r="C34" s="129"/>
    </row>
    <row r="36" ht="12.75">
      <c r="C36" s="159"/>
    </row>
  </sheetData>
  <sheetProtection/>
  <mergeCells count="15">
    <mergeCell ref="C30:F30"/>
    <mergeCell ref="B8:E8"/>
    <mergeCell ref="B12:B13"/>
    <mergeCell ref="C12:F12"/>
    <mergeCell ref="G12:G13"/>
    <mergeCell ref="G15:G29"/>
    <mergeCell ref="B7:G7"/>
    <mergeCell ref="D9:E9"/>
    <mergeCell ref="B11:F11"/>
    <mergeCell ref="D10:E10"/>
    <mergeCell ref="B2:G2"/>
    <mergeCell ref="B3:G3"/>
    <mergeCell ref="B4:G4"/>
    <mergeCell ref="B5:G5"/>
    <mergeCell ref="B6:G6"/>
  </mergeCells>
  <printOptions horizontalCentered="1" verticalCentered="1"/>
  <pageMargins left="0.7874015748031497" right="0.7874015748031497" top="0.2755905511811024" bottom="0.5511811023622047" header="0.15748031496062992" footer="0.5118110236220472"/>
  <pageSetup blackAndWhite="1" horizontalDpi="300" verticalDpi="300" orientation="landscape" scale="34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5"/>
  <sheetViews>
    <sheetView zoomScale="70" zoomScaleNormal="70" zoomScaleSheetLayoutView="85" zoomScalePageLayoutView="0" workbookViewId="0" topLeftCell="A49">
      <selection activeCell="F71" sqref="F71:F82"/>
    </sheetView>
  </sheetViews>
  <sheetFormatPr defaultColWidth="11.421875" defaultRowHeight="12.75"/>
  <cols>
    <col min="1" max="1" width="3.28125" style="0" customWidth="1"/>
    <col min="2" max="2" width="12.57421875" style="0" customWidth="1"/>
    <col min="3" max="3" width="89.7109375" style="0" customWidth="1"/>
    <col min="4" max="4" width="13.00390625" style="311" customWidth="1"/>
    <col min="5" max="5" width="83.421875" style="0" customWidth="1"/>
    <col min="6" max="6" width="32.140625" style="0" customWidth="1"/>
    <col min="8" max="8" width="18.421875" style="0" bestFit="1" customWidth="1"/>
  </cols>
  <sheetData>
    <row r="1" ht="13.5" thickBot="1"/>
    <row r="2" spans="2:6" ht="19.5" customHeight="1">
      <c r="B2" s="368" t="str">
        <f>'[2]JURIDICOS'!B2</f>
        <v>REPUBLICA DE COLOMBIA</v>
      </c>
      <c r="C2" s="369"/>
      <c r="D2" s="369"/>
      <c r="E2" s="369"/>
      <c r="F2" s="370"/>
    </row>
    <row r="3" spans="2:6" ht="19.5" customHeight="1">
      <c r="B3" s="364" t="str">
        <f>JURIDICOS!B3</f>
        <v>INSTITUTO COLOMBIANO PARA LA EVALUACIÓN DE LA EDUCACIÓN - ICFES</v>
      </c>
      <c r="C3" s="365"/>
      <c r="D3" s="365"/>
      <c r="E3" s="365"/>
      <c r="F3" s="366"/>
    </row>
    <row r="4" spans="2:6" ht="19.5" customHeight="1">
      <c r="B4" s="364" t="str">
        <f>JURIDICOS!B4</f>
        <v>SELECCIÓN POR EXCEPCION SE - 001 - 2013</v>
      </c>
      <c r="C4" s="365"/>
      <c r="D4" s="365"/>
      <c r="E4" s="365"/>
      <c r="F4" s="366"/>
    </row>
    <row r="5" spans="2:6" ht="19.5" customHeight="1" thickBot="1">
      <c r="B5" s="380" t="str">
        <f>JURIDICOS!B5</f>
        <v>IMPRESIÓN Y EMPAQUE DE MATERIALES PARA LAS PRUEBA PILOTO EKAES EN UNIVERSIDADES Y PRUEBA SABER 11 CALENDARIO B</v>
      </c>
      <c r="C5" s="381"/>
      <c r="D5" s="381"/>
      <c r="E5" s="381"/>
      <c r="F5" s="382"/>
    </row>
    <row r="6" spans="2:6" ht="19.5" customHeight="1">
      <c r="B6" s="78" t="s">
        <v>112</v>
      </c>
      <c r="C6" s="79"/>
      <c r="D6" s="298"/>
      <c r="E6" s="79"/>
      <c r="F6" s="80"/>
    </row>
    <row r="7" spans="2:6" ht="19.5" customHeight="1" thickBot="1">
      <c r="B7" s="176" t="s">
        <v>113</v>
      </c>
      <c r="C7" s="82"/>
      <c r="D7" s="312"/>
      <c r="E7" s="82"/>
      <c r="F7" s="83"/>
    </row>
    <row r="8" spans="2:6" ht="24.75" customHeight="1" thickBot="1">
      <c r="B8" s="418" t="str">
        <f>JURIDICOS!B8</f>
        <v>PROPONENTE: DISONEX </v>
      </c>
      <c r="C8" s="419"/>
      <c r="D8" s="419"/>
      <c r="E8" s="198"/>
      <c r="F8" s="177" t="str">
        <f>JURIDICOS!E8</f>
        <v>No. </v>
      </c>
    </row>
    <row r="9" spans="2:6" ht="5.25" customHeight="1" thickBot="1">
      <c r="B9" s="178"/>
      <c r="C9" s="178"/>
      <c r="D9" s="299"/>
      <c r="E9" s="178"/>
      <c r="F9" s="179"/>
    </row>
    <row r="10" spans="2:6" ht="19.5" customHeight="1">
      <c r="B10" s="180" t="s">
        <v>2</v>
      </c>
      <c r="C10" s="181" t="s">
        <v>3</v>
      </c>
      <c r="D10" s="182" t="s">
        <v>111</v>
      </c>
      <c r="E10" s="182" t="s">
        <v>124</v>
      </c>
      <c r="F10" s="183" t="s">
        <v>59</v>
      </c>
    </row>
    <row r="11" spans="2:6" ht="19.5" customHeight="1" thickBot="1">
      <c r="B11" s="199"/>
      <c r="C11" s="200"/>
      <c r="D11" s="201"/>
      <c r="E11" s="201"/>
      <c r="F11" s="202"/>
    </row>
    <row r="12" spans="2:6" ht="19.5" customHeight="1">
      <c r="B12" s="205">
        <v>4.5</v>
      </c>
      <c r="C12" s="206" t="s">
        <v>115</v>
      </c>
      <c r="D12" s="207"/>
      <c r="E12" s="207"/>
      <c r="F12" s="208"/>
    </row>
    <row r="13" spans="2:6" ht="51.75" customHeight="1">
      <c r="B13" s="271" t="s">
        <v>118</v>
      </c>
      <c r="C13" s="184" t="s">
        <v>116</v>
      </c>
      <c r="D13" s="185"/>
      <c r="E13" s="307" t="s">
        <v>190</v>
      </c>
      <c r="F13" s="186" t="s">
        <v>199</v>
      </c>
    </row>
    <row r="14" spans="2:6" ht="15" customHeight="1">
      <c r="B14" s="188"/>
      <c r="C14" s="197" t="s">
        <v>117</v>
      </c>
      <c r="D14" s="309">
        <v>40</v>
      </c>
      <c r="E14" s="187"/>
      <c r="F14" s="329"/>
    </row>
    <row r="15" spans="2:6" ht="15" customHeight="1">
      <c r="B15" s="188"/>
      <c r="C15" s="203" t="s">
        <v>119</v>
      </c>
      <c r="D15" s="309">
        <v>40</v>
      </c>
      <c r="E15" s="306"/>
      <c r="F15" s="328"/>
    </row>
    <row r="16" spans="2:6" ht="15" customHeight="1">
      <c r="B16" s="188"/>
      <c r="C16" s="203" t="s">
        <v>120</v>
      </c>
      <c r="D16" s="310">
        <v>40</v>
      </c>
      <c r="E16" s="306" t="s">
        <v>222</v>
      </c>
      <c r="F16" s="328"/>
    </row>
    <row r="17" spans="2:6" ht="15" customHeight="1">
      <c r="B17" s="188"/>
      <c r="C17" s="203" t="s">
        <v>121</v>
      </c>
      <c r="D17" s="309"/>
      <c r="E17" s="306"/>
      <c r="F17" s="329"/>
    </row>
    <row r="18" spans="2:6" ht="15" customHeight="1">
      <c r="B18" s="188"/>
      <c r="C18" s="197" t="s">
        <v>122</v>
      </c>
      <c r="D18" s="309">
        <v>57</v>
      </c>
      <c r="E18" s="306" t="s">
        <v>191</v>
      </c>
      <c r="F18" s="328"/>
    </row>
    <row r="19" spans="2:6" ht="12.75">
      <c r="B19" s="188"/>
      <c r="C19" s="197" t="s">
        <v>126</v>
      </c>
      <c r="D19" s="310" t="s">
        <v>184</v>
      </c>
      <c r="E19" s="306"/>
      <c r="F19" s="328"/>
    </row>
    <row r="20" spans="2:6" ht="12.75">
      <c r="B20" s="188"/>
      <c r="C20" s="203" t="s">
        <v>125</v>
      </c>
      <c r="D20" s="309"/>
      <c r="E20" s="187"/>
      <c r="F20" s="328"/>
    </row>
    <row r="21" spans="2:6" ht="12.75">
      <c r="B21" s="188"/>
      <c r="C21" s="197" t="s">
        <v>137</v>
      </c>
      <c r="D21" s="309"/>
      <c r="E21" s="308"/>
      <c r="F21" s="328"/>
    </row>
    <row r="22" spans="2:6" ht="12.75">
      <c r="B22" s="188"/>
      <c r="C22" s="203" t="s">
        <v>125</v>
      </c>
      <c r="D22" s="309"/>
      <c r="E22" s="193"/>
      <c r="F22" s="328"/>
    </row>
    <row r="23" spans="2:6" ht="15" customHeight="1">
      <c r="B23" s="188"/>
      <c r="C23" s="197" t="s">
        <v>127</v>
      </c>
      <c r="D23" s="309"/>
      <c r="E23" s="306"/>
      <c r="F23" s="329"/>
    </row>
    <row r="24" spans="2:6" ht="15" customHeight="1">
      <c r="B24" s="188"/>
      <c r="C24" s="203" t="s">
        <v>129</v>
      </c>
      <c r="D24" s="309"/>
      <c r="E24" s="187"/>
      <c r="F24" s="329"/>
    </row>
    <row r="25" spans="2:6" ht="15" customHeight="1">
      <c r="B25" s="188"/>
      <c r="C25" s="197" t="s">
        <v>123</v>
      </c>
      <c r="D25" s="310" t="s">
        <v>184</v>
      </c>
      <c r="E25" s="306"/>
      <c r="F25" s="328"/>
    </row>
    <row r="26" spans="2:6" ht="15" customHeight="1">
      <c r="B26" s="190"/>
      <c r="C26" s="204" t="s">
        <v>130</v>
      </c>
      <c r="D26" s="313"/>
      <c r="E26" s="192"/>
      <c r="F26" s="330"/>
    </row>
    <row r="27" spans="2:6" ht="45" customHeight="1">
      <c r="B27" s="209" t="s">
        <v>132</v>
      </c>
      <c r="C27" s="184" t="s">
        <v>172</v>
      </c>
      <c r="D27" s="185"/>
      <c r="E27" s="307" t="s">
        <v>192</v>
      </c>
      <c r="F27" s="186" t="s">
        <v>199</v>
      </c>
    </row>
    <row r="28" spans="2:6" ht="15" customHeight="1">
      <c r="B28" s="188"/>
      <c r="C28" s="197" t="s">
        <v>117</v>
      </c>
      <c r="D28" s="309">
        <v>41</v>
      </c>
      <c r="E28" s="187"/>
      <c r="F28" s="329"/>
    </row>
    <row r="29" spans="2:6" ht="15" customHeight="1">
      <c r="B29" s="188"/>
      <c r="C29" s="203" t="s">
        <v>119</v>
      </c>
      <c r="D29" s="309">
        <v>41</v>
      </c>
      <c r="E29" s="187"/>
      <c r="F29" s="328"/>
    </row>
    <row r="30" spans="2:6" ht="15" customHeight="1">
      <c r="B30" s="188"/>
      <c r="C30" s="203" t="s">
        <v>120</v>
      </c>
      <c r="D30" s="309">
        <v>41</v>
      </c>
      <c r="E30" s="306" t="s">
        <v>222</v>
      </c>
      <c r="F30" s="328"/>
    </row>
    <row r="31" spans="2:6" ht="15" customHeight="1">
      <c r="B31" s="188"/>
      <c r="C31" s="203" t="s">
        <v>121</v>
      </c>
      <c r="D31" s="309"/>
      <c r="E31" s="187"/>
      <c r="F31" s="329"/>
    </row>
    <row r="32" spans="2:6" ht="15" customHeight="1">
      <c r="B32" s="188"/>
      <c r="C32" s="197" t="s">
        <v>122</v>
      </c>
      <c r="D32" s="309">
        <v>51</v>
      </c>
      <c r="E32" s="187"/>
      <c r="F32" s="328"/>
    </row>
    <row r="33" spans="2:6" ht="12.75">
      <c r="B33" s="188"/>
      <c r="C33" s="197" t="s">
        <v>126</v>
      </c>
      <c r="D33" s="309">
        <v>52</v>
      </c>
      <c r="E33" s="187"/>
      <c r="F33" s="328"/>
    </row>
    <row r="34" spans="2:6" ht="15" customHeight="1">
      <c r="B34" s="188"/>
      <c r="C34" s="203" t="s">
        <v>125</v>
      </c>
      <c r="D34" s="309">
        <v>52</v>
      </c>
      <c r="E34" s="306" t="s">
        <v>193</v>
      </c>
      <c r="F34" s="328"/>
    </row>
    <row r="35" spans="2:6" ht="15" customHeight="1">
      <c r="B35" s="188"/>
      <c r="C35" s="197" t="s">
        <v>137</v>
      </c>
      <c r="D35" s="309"/>
      <c r="E35" s="193"/>
      <c r="F35" s="328"/>
    </row>
    <row r="36" spans="2:6" ht="15" customHeight="1">
      <c r="B36" s="188"/>
      <c r="C36" s="203" t="s">
        <v>125</v>
      </c>
      <c r="D36" s="309"/>
      <c r="E36" s="193"/>
      <c r="F36" s="328"/>
    </row>
    <row r="37" spans="2:6" ht="15" customHeight="1">
      <c r="B37" s="190"/>
      <c r="C37" s="197" t="s">
        <v>127</v>
      </c>
      <c r="D37" s="310" t="s">
        <v>184</v>
      </c>
      <c r="E37" s="187"/>
      <c r="F37" s="328"/>
    </row>
    <row r="38" spans="2:6" ht="15" customHeight="1">
      <c r="B38" s="190"/>
      <c r="C38" s="203" t="s">
        <v>129</v>
      </c>
      <c r="D38" s="309"/>
      <c r="E38" s="187"/>
      <c r="F38" s="329"/>
    </row>
    <row r="39" spans="2:6" ht="15" customHeight="1">
      <c r="B39" s="190"/>
      <c r="C39" s="197" t="s">
        <v>123</v>
      </c>
      <c r="D39" s="309"/>
      <c r="E39" s="187"/>
      <c r="F39" s="328"/>
    </row>
    <row r="40" spans="2:6" ht="15" customHeight="1">
      <c r="B40" s="190"/>
      <c r="C40" s="204" t="s">
        <v>130</v>
      </c>
      <c r="D40" s="313"/>
      <c r="E40" s="192"/>
      <c r="F40" s="330"/>
    </row>
    <row r="41" spans="2:6" ht="37.5" customHeight="1">
      <c r="B41" s="209" t="s">
        <v>134</v>
      </c>
      <c r="C41" s="184" t="s">
        <v>131</v>
      </c>
      <c r="D41" s="185"/>
      <c r="E41" s="307" t="s">
        <v>195</v>
      </c>
      <c r="F41" s="186" t="s">
        <v>199</v>
      </c>
    </row>
    <row r="42" spans="2:6" ht="15" customHeight="1">
      <c r="B42" s="188"/>
      <c r="C42" s="197" t="s">
        <v>117</v>
      </c>
      <c r="D42" s="309">
        <v>42</v>
      </c>
      <c r="E42" s="187"/>
      <c r="F42" s="329"/>
    </row>
    <row r="43" spans="2:6" ht="15" customHeight="1">
      <c r="B43" s="188"/>
      <c r="C43" s="203" t="s">
        <v>119</v>
      </c>
      <c r="D43" s="309">
        <v>42</v>
      </c>
      <c r="E43" s="187"/>
      <c r="F43" s="328"/>
    </row>
    <row r="44" spans="2:6" ht="15" customHeight="1">
      <c r="B44" s="188"/>
      <c r="C44" s="203" t="s">
        <v>120</v>
      </c>
      <c r="D44" s="309">
        <v>42</v>
      </c>
      <c r="E44" s="306" t="s">
        <v>222</v>
      </c>
      <c r="F44" s="328"/>
    </row>
    <row r="45" spans="2:6" ht="15" customHeight="1">
      <c r="B45" s="188"/>
      <c r="C45" s="203" t="s">
        <v>121</v>
      </c>
      <c r="D45" s="309"/>
      <c r="E45" s="187"/>
      <c r="F45" s="329"/>
    </row>
    <row r="46" spans="2:6" ht="15" customHeight="1">
      <c r="B46" s="188"/>
      <c r="C46" s="197" t="s">
        <v>122</v>
      </c>
      <c r="D46" s="309">
        <v>55</v>
      </c>
      <c r="E46" s="187"/>
      <c r="F46" s="328"/>
    </row>
    <row r="47" spans="2:6" ht="15" customHeight="1">
      <c r="B47" s="188"/>
      <c r="C47" s="197" t="s">
        <v>126</v>
      </c>
      <c r="D47" s="309">
        <v>56</v>
      </c>
      <c r="E47" s="187"/>
      <c r="F47" s="328"/>
    </row>
    <row r="48" spans="2:6" ht="15" customHeight="1">
      <c r="B48" s="188"/>
      <c r="C48" s="203" t="s">
        <v>125</v>
      </c>
      <c r="D48" s="309">
        <v>56</v>
      </c>
      <c r="E48" s="306" t="s">
        <v>194</v>
      </c>
      <c r="F48" s="328"/>
    </row>
    <row r="49" spans="2:6" ht="15" customHeight="1">
      <c r="B49" s="188"/>
      <c r="C49" s="197" t="s">
        <v>137</v>
      </c>
      <c r="D49" s="309"/>
      <c r="E49" s="193"/>
      <c r="F49" s="328"/>
    </row>
    <row r="50" spans="2:6" ht="15" customHeight="1">
      <c r="B50" s="188"/>
      <c r="C50" s="203" t="s">
        <v>125</v>
      </c>
      <c r="D50" s="309"/>
      <c r="E50" s="193"/>
      <c r="F50" s="328"/>
    </row>
    <row r="51" spans="2:6" ht="15" customHeight="1">
      <c r="B51" s="190"/>
      <c r="C51" s="197" t="s">
        <v>127</v>
      </c>
      <c r="D51" s="309"/>
      <c r="E51" s="187"/>
      <c r="F51" s="328"/>
    </row>
    <row r="52" spans="2:6" ht="15" customHeight="1">
      <c r="B52" s="190"/>
      <c r="C52" s="203" t="s">
        <v>129</v>
      </c>
      <c r="D52" s="309"/>
      <c r="E52" s="187"/>
      <c r="F52" s="329"/>
    </row>
    <row r="53" spans="2:6" ht="15" customHeight="1">
      <c r="B53" s="190"/>
      <c r="C53" s="197" t="s">
        <v>123</v>
      </c>
      <c r="D53" s="309"/>
      <c r="E53" s="187"/>
      <c r="F53" s="328"/>
    </row>
    <row r="54" spans="2:6" ht="15" customHeight="1">
      <c r="B54" s="190"/>
      <c r="C54" s="204" t="s">
        <v>130</v>
      </c>
      <c r="D54" s="313"/>
      <c r="E54" s="192"/>
      <c r="F54" s="330"/>
    </row>
    <row r="55" spans="2:6" ht="33.75" customHeight="1">
      <c r="B55" s="209" t="s">
        <v>136</v>
      </c>
      <c r="C55" s="184" t="s">
        <v>133</v>
      </c>
      <c r="D55" s="185"/>
      <c r="E55" s="307" t="s">
        <v>196</v>
      </c>
      <c r="F55" s="186" t="s">
        <v>199</v>
      </c>
    </row>
    <row r="56" spans="2:6" ht="15" customHeight="1">
      <c r="B56" s="188"/>
      <c r="C56" s="197" t="s">
        <v>117</v>
      </c>
      <c r="D56" s="309">
        <v>43</v>
      </c>
      <c r="E56" s="187"/>
      <c r="F56" s="329"/>
    </row>
    <row r="57" spans="2:6" ht="15" customHeight="1">
      <c r="B57" s="188"/>
      <c r="C57" s="203" t="s">
        <v>119</v>
      </c>
      <c r="D57" s="309">
        <v>43</v>
      </c>
      <c r="E57" s="187"/>
      <c r="F57" s="328"/>
    </row>
    <row r="58" spans="2:6" ht="15" customHeight="1">
      <c r="B58" s="188"/>
      <c r="C58" s="203" t="s">
        <v>120</v>
      </c>
      <c r="D58" s="309">
        <v>43</v>
      </c>
      <c r="E58" s="306" t="s">
        <v>222</v>
      </c>
      <c r="F58" s="328"/>
    </row>
    <row r="59" spans="2:6" ht="15" customHeight="1">
      <c r="B59" s="188"/>
      <c r="C59" s="203" t="s">
        <v>121</v>
      </c>
      <c r="D59" s="309"/>
      <c r="E59" s="187"/>
      <c r="F59" s="329"/>
    </row>
    <row r="60" spans="2:6" ht="15" customHeight="1">
      <c r="B60" s="188"/>
      <c r="C60" s="197" t="s">
        <v>122</v>
      </c>
      <c r="D60" s="309">
        <v>53</v>
      </c>
      <c r="E60" s="187"/>
      <c r="F60" s="328"/>
    </row>
    <row r="61" spans="2:6" ht="15" customHeight="1">
      <c r="B61" s="188"/>
      <c r="C61" s="197" t="s">
        <v>126</v>
      </c>
      <c r="D61" s="309">
        <v>54</v>
      </c>
      <c r="E61" s="187"/>
      <c r="F61" s="328"/>
    </row>
    <row r="62" spans="2:6" ht="15" customHeight="1">
      <c r="B62" s="188"/>
      <c r="C62" s="203" t="s">
        <v>125</v>
      </c>
      <c r="D62" s="309">
        <v>54</v>
      </c>
      <c r="E62" s="306" t="s">
        <v>197</v>
      </c>
      <c r="F62" s="328"/>
    </row>
    <row r="63" spans="2:6" ht="15" customHeight="1">
      <c r="B63" s="188"/>
      <c r="C63" s="197" t="s">
        <v>137</v>
      </c>
      <c r="D63" s="309"/>
      <c r="E63" s="193"/>
      <c r="F63" s="328"/>
    </row>
    <row r="64" spans="2:6" ht="15" customHeight="1">
      <c r="B64" s="188"/>
      <c r="C64" s="203" t="s">
        <v>125</v>
      </c>
      <c r="D64" s="309"/>
      <c r="E64" s="193"/>
      <c r="F64" s="328"/>
    </row>
    <row r="65" spans="2:6" ht="15" customHeight="1">
      <c r="B65" s="190"/>
      <c r="C65" s="197" t="s">
        <v>127</v>
      </c>
      <c r="D65" s="309"/>
      <c r="E65" s="187"/>
      <c r="F65" s="328"/>
    </row>
    <row r="66" spans="2:6" ht="15" customHeight="1">
      <c r="B66" s="190"/>
      <c r="C66" s="203" t="s">
        <v>129</v>
      </c>
      <c r="D66" s="309"/>
      <c r="E66" s="187"/>
      <c r="F66" s="329"/>
    </row>
    <row r="67" spans="2:6" ht="15" customHeight="1">
      <c r="B67" s="190"/>
      <c r="C67" s="197" t="s">
        <v>123</v>
      </c>
      <c r="D67" s="309"/>
      <c r="E67" s="187"/>
      <c r="F67" s="328"/>
    </row>
    <row r="68" spans="2:6" ht="15" customHeight="1">
      <c r="B68" s="190"/>
      <c r="C68" s="204" t="s">
        <v>130</v>
      </c>
      <c r="D68" s="313"/>
      <c r="E68" s="192"/>
      <c r="F68" s="330"/>
    </row>
    <row r="69" spans="2:6" ht="32.25" customHeight="1">
      <c r="B69" s="209" t="s">
        <v>142</v>
      </c>
      <c r="C69" s="184" t="s">
        <v>135</v>
      </c>
      <c r="D69" s="185"/>
      <c r="E69" s="307" t="s">
        <v>221</v>
      </c>
      <c r="F69" s="186" t="s">
        <v>199</v>
      </c>
    </row>
    <row r="70" spans="2:6" ht="19.5" customHeight="1">
      <c r="B70" s="188"/>
      <c r="C70" s="197" t="s">
        <v>117</v>
      </c>
      <c r="D70" s="309"/>
      <c r="E70" s="306" t="s">
        <v>228</v>
      </c>
      <c r="F70" s="189"/>
    </row>
    <row r="71" spans="2:6" ht="15" customHeight="1">
      <c r="B71" s="188"/>
      <c r="C71" s="203" t="s">
        <v>119</v>
      </c>
      <c r="D71" s="309"/>
      <c r="E71" s="187"/>
      <c r="F71" s="328"/>
    </row>
    <row r="72" spans="2:6" ht="15" customHeight="1">
      <c r="B72" s="188"/>
      <c r="C72" s="203" t="s">
        <v>120</v>
      </c>
      <c r="D72" s="309"/>
      <c r="E72" s="306" t="s">
        <v>222</v>
      </c>
      <c r="F72" s="328"/>
    </row>
    <row r="73" spans="2:6" ht="15" customHeight="1">
      <c r="B73" s="188"/>
      <c r="C73" s="203" t="s">
        <v>121</v>
      </c>
      <c r="D73" s="309"/>
      <c r="E73" s="187"/>
      <c r="F73" s="329"/>
    </row>
    <row r="74" spans="2:6" ht="15" customHeight="1">
      <c r="B74" s="188"/>
      <c r="C74" s="197" t="s">
        <v>122</v>
      </c>
      <c r="D74" s="309">
        <v>48</v>
      </c>
      <c r="E74" s="187"/>
      <c r="F74" s="328"/>
    </row>
    <row r="75" spans="2:6" ht="15" customHeight="1">
      <c r="B75" s="188"/>
      <c r="C75" s="197" t="s">
        <v>126</v>
      </c>
      <c r="D75" s="309">
        <v>49</v>
      </c>
      <c r="E75" s="187"/>
      <c r="F75" s="328"/>
    </row>
    <row r="76" spans="2:6" ht="15" customHeight="1">
      <c r="B76" s="188"/>
      <c r="C76" s="203" t="s">
        <v>125</v>
      </c>
      <c r="D76" s="309">
        <v>49</v>
      </c>
      <c r="E76" s="306" t="s">
        <v>223</v>
      </c>
      <c r="F76" s="328"/>
    </row>
    <row r="77" spans="2:6" ht="15" customHeight="1">
      <c r="B77" s="188"/>
      <c r="C77" s="197" t="s">
        <v>137</v>
      </c>
      <c r="D77" s="309"/>
      <c r="E77" s="193"/>
      <c r="F77" s="328"/>
    </row>
    <row r="78" spans="2:6" ht="15" customHeight="1">
      <c r="B78" s="188"/>
      <c r="C78" s="203" t="s">
        <v>125</v>
      </c>
      <c r="D78" s="309"/>
      <c r="E78" s="193"/>
      <c r="F78" s="328"/>
    </row>
    <row r="79" spans="2:6" ht="15" customHeight="1">
      <c r="B79" s="190"/>
      <c r="C79" s="197" t="s">
        <v>127</v>
      </c>
      <c r="D79" s="309"/>
      <c r="E79" s="187"/>
      <c r="F79" s="328"/>
    </row>
    <row r="80" spans="2:6" ht="15" customHeight="1">
      <c r="B80" s="190"/>
      <c r="C80" s="203" t="s">
        <v>129</v>
      </c>
      <c r="D80" s="309"/>
      <c r="E80" s="187"/>
      <c r="F80" s="329"/>
    </row>
    <row r="81" spans="2:6" ht="15" customHeight="1">
      <c r="B81" s="190"/>
      <c r="C81" s="197" t="s">
        <v>123</v>
      </c>
      <c r="D81" s="309"/>
      <c r="E81" s="187"/>
      <c r="F81" s="328"/>
    </row>
    <row r="82" spans="2:6" ht="17.25" customHeight="1">
      <c r="B82" s="190"/>
      <c r="C82" s="203" t="s">
        <v>130</v>
      </c>
      <c r="D82" s="313"/>
      <c r="E82" s="192"/>
      <c r="F82" s="330"/>
    </row>
    <row r="83" spans="2:6" ht="15" customHeight="1" thickBot="1">
      <c r="B83" s="194"/>
      <c r="C83" s="195"/>
      <c r="D83" s="314"/>
      <c r="E83" s="196"/>
      <c r="F83" s="331"/>
    </row>
    <row r="85" ht="12.75">
      <c r="B85" t="s">
        <v>225</v>
      </c>
    </row>
  </sheetData>
  <sheetProtection/>
  <mergeCells count="5">
    <mergeCell ref="B2:F2"/>
    <mergeCell ref="B3:F3"/>
    <mergeCell ref="B4:F4"/>
    <mergeCell ref="B5:F5"/>
    <mergeCell ref="B8:D8"/>
  </mergeCells>
  <printOptions horizontalCentered="1" verticalCentered="1"/>
  <pageMargins left="0.7874015748031497" right="0.7874015748031497" top="0.62" bottom="0.3937007874015748" header="0.11811023622047245" footer="0.2362204724409449"/>
  <pageSetup blackAndWhite="1" horizontalDpi="600" verticalDpi="600" orientation="landscape" scale="50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4"/>
  <sheetViews>
    <sheetView zoomScale="85" zoomScaleNormal="85" zoomScaleSheetLayoutView="85" zoomScalePageLayoutView="0" workbookViewId="0" topLeftCell="A7">
      <selection activeCell="E20" sqref="E20"/>
    </sheetView>
  </sheetViews>
  <sheetFormatPr defaultColWidth="11.421875" defaultRowHeight="12.75"/>
  <cols>
    <col min="1" max="1" width="3.28125" style="0" customWidth="1"/>
    <col min="2" max="2" width="12.57421875" style="0" customWidth="1"/>
    <col min="3" max="3" width="89.7109375" style="0" customWidth="1"/>
    <col min="4" max="4" width="9.7109375" style="0" customWidth="1"/>
    <col min="5" max="5" width="43.8515625" style="0" customWidth="1"/>
    <col min="6" max="6" width="32.140625" style="0" customWidth="1"/>
    <col min="8" max="8" width="18.421875" style="0" bestFit="1" customWidth="1"/>
  </cols>
  <sheetData>
    <row r="1" ht="13.5" thickBot="1"/>
    <row r="2" spans="2:6" ht="19.5" customHeight="1">
      <c r="B2" s="368" t="str">
        <f>'[2]JURIDICOS'!B2</f>
        <v>REPUBLICA DE COLOMBIA</v>
      </c>
      <c r="C2" s="369"/>
      <c r="D2" s="369"/>
      <c r="E2" s="369"/>
      <c r="F2" s="370"/>
    </row>
    <row r="3" spans="2:6" ht="19.5" customHeight="1">
      <c r="B3" s="364" t="str">
        <f>JURIDICOS!B3</f>
        <v>INSTITUTO COLOMBIANO PARA LA EVALUACIÓN DE LA EDUCACIÓN - ICFES</v>
      </c>
      <c r="C3" s="365"/>
      <c r="D3" s="365"/>
      <c r="E3" s="365"/>
      <c r="F3" s="366"/>
    </row>
    <row r="4" spans="2:6" ht="19.5" customHeight="1">
      <c r="B4" s="364" t="str">
        <f>JURIDICOS!B4</f>
        <v>SELECCIÓN POR EXCEPCION SE - 001 - 2013</v>
      </c>
      <c r="C4" s="365"/>
      <c r="D4" s="365"/>
      <c r="E4" s="365"/>
      <c r="F4" s="366"/>
    </row>
    <row r="5" spans="2:6" ht="19.5" customHeight="1" thickBot="1">
      <c r="B5" s="380" t="str">
        <f>JURIDICOS!B5</f>
        <v>IMPRESIÓN Y EMPAQUE DE MATERIALES PARA LAS PRUEBA PILOTO EKAES EN UNIVERSIDADES Y PRUEBA SABER 11 CALENDARIO B</v>
      </c>
      <c r="C5" s="381"/>
      <c r="D5" s="381"/>
      <c r="E5" s="381"/>
      <c r="F5" s="382"/>
    </row>
    <row r="6" spans="2:6" ht="19.5" customHeight="1">
      <c r="B6" s="78" t="s">
        <v>139</v>
      </c>
      <c r="C6" s="79"/>
      <c r="D6" s="79"/>
      <c r="E6" s="79"/>
      <c r="F6" s="80"/>
    </row>
    <row r="7" spans="2:6" ht="19.5" customHeight="1" thickBot="1">
      <c r="B7" s="176" t="s">
        <v>138</v>
      </c>
      <c r="C7" s="82"/>
      <c r="D7" s="82"/>
      <c r="E7" s="82"/>
      <c r="F7" s="83"/>
    </row>
    <row r="8" spans="2:6" ht="24.75" customHeight="1" thickBot="1">
      <c r="B8" s="418" t="str">
        <f>JURIDICOS!B8</f>
        <v>PROPONENTE: DISONEX </v>
      </c>
      <c r="C8" s="419"/>
      <c r="D8" s="419"/>
      <c r="E8" s="198"/>
      <c r="F8" s="177" t="str">
        <f>JURIDICOS!E8</f>
        <v>No. </v>
      </c>
    </row>
    <row r="9" spans="2:6" ht="5.25" customHeight="1" thickBot="1">
      <c r="B9" s="178"/>
      <c r="C9" s="178"/>
      <c r="D9" s="178"/>
      <c r="E9" s="178"/>
      <c r="F9" s="179"/>
    </row>
    <row r="10" spans="2:6" ht="19.5" customHeight="1">
      <c r="B10" s="180" t="s">
        <v>2</v>
      </c>
      <c r="C10" s="181" t="s">
        <v>3</v>
      </c>
      <c r="D10" s="181" t="s">
        <v>111</v>
      </c>
      <c r="E10" s="181" t="s">
        <v>141</v>
      </c>
      <c r="F10" s="183" t="s">
        <v>59</v>
      </c>
    </row>
    <row r="11" spans="2:6" ht="19.5" customHeight="1" thickBot="1">
      <c r="B11" s="199"/>
      <c r="C11" s="200"/>
      <c r="D11" s="274"/>
      <c r="E11" s="274"/>
      <c r="F11" s="202"/>
    </row>
    <row r="12" spans="2:6" ht="17.25" customHeight="1">
      <c r="B12" s="272" t="s">
        <v>173</v>
      </c>
      <c r="C12" s="273" t="s">
        <v>144</v>
      </c>
      <c r="D12" s="275"/>
      <c r="E12" s="275"/>
      <c r="F12" s="276"/>
    </row>
    <row r="13" spans="2:6" ht="25.5">
      <c r="B13" s="277" t="s">
        <v>118</v>
      </c>
      <c r="C13" s="278" t="s">
        <v>140</v>
      </c>
      <c r="D13" s="279" t="s">
        <v>198</v>
      </c>
      <c r="E13" s="315"/>
      <c r="F13" s="280" t="s">
        <v>128</v>
      </c>
    </row>
    <row r="14" spans="2:6" ht="15" customHeight="1">
      <c r="B14" s="188"/>
      <c r="C14" s="197" t="s">
        <v>143</v>
      </c>
      <c r="D14" s="281"/>
      <c r="E14" s="334" t="s">
        <v>226</v>
      </c>
      <c r="F14" s="335" t="s">
        <v>165</v>
      </c>
    </row>
    <row r="15" spans="2:6" ht="15" customHeight="1">
      <c r="B15" s="188"/>
      <c r="C15" s="203"/>
      <c r="D15" s="281"/>
      <c r="E15" s="281"/>
      <c r="F15" s="189"/>
    </row>
    <row r="16" spans="2:6" ht="38.25">
      <c r="B16" s="277" t="s">
        <v>132</v>
      </c>
      <c r="C16" s="278" t="s">
        <v>174</v>
      </c>
      <c r="D16" s="279" t="s">
        <v>200</v>
      </c>
      <c r="E16" s="315"/>
      <c r="F16" s="280" t="s">
        <v>199</v>
      </c>
    </row>
    <row r="17" spans="2:6" ht="15" customHeight="1">
      <c r="B17" s="188"/>
      <c r="C17" s="282" t="s">
        <v>175</v>
      </c>
      <c r="D17" s="281"/>
      <c r="E17" s="333" t="s">
        <v>227</v>
      </c>
      <c r="F17" s="335" t="s">
        <v>165</v>
      </c>
    </row>
    <row r="18" spans="2:6" ht="15" customHeight="1">
      <c r="B18" s="190"/>
      <c r="C18" s="300"/>
      <c r="D18" s="200"/>
      <c r="E18" s="200"/>
      <c r="F18" s="191"/>
    </row>
    <row r="19" spans="2:6" ht="42.75" customHeight="1">
      <c r="B19" s="277" t="s">
        <v>134</v>
      </c>
      <c r="C19" s="278" t="s">
        <v>176</v>
      </c>
      <c r="D19" s="279"/>
      <c r="E19" s="279"/>
      <c r="F19" s="280" t="s">
        <v>201</v>
      </c>
    </row>
    <row r="20" spans="2:6" ht="15" customHeight="1">
      <c r="B20" s="190"/>
      <c r="C20" s="300" t="s">
        <v>177</v>
      </c>
      <c r="D20" s="200"/>
      <c r="E20" s="200"/>
      <c r="F20" s="303"/>
    </row>
    <row r="21" spans="2:6" ht="15" customHeight="1">
      <c r="B21" s="190"/>
      <c r="C21" s="300" t="s">
        <v>178</v>
      </c>
      <c r="D21" s="200"/>
      <c r="E21" s="200"/>
      <c r="F21" s="303"/>
    </row>
    <row r="22" spans="2:6" ht="15" customHeight="1">
      <c r="B22" s="190"/>
      <c r="C22" s="300" t="s">
        <v>179</v>
      </c>
      <c r="D22" s="200"/>
      <c r="E22" s="200"/>
      <c r="F22" s="303"/>
    </row>
    <row r="23" spans="2:6" ht="15" customHeight="1">
      <c r="B23" s="190"/>
      <c r="C23" s="301" t="s">
        <v>180</v>
      </c>
      <c r="D23" s="200"/>
      <c r="E23" s="200"/>
      <c r="F23" s="303"/>
    </row>
    <row r="24" spans="2:6" ht="15" customHeight="1" thickBot="1">
      <c r="B24" s="194"/>
      <c r="C24" s="302" t="s">
        <v>181</v>
      </c>
      <c r="D24" s="283"/>
      <c r="E24" s="283"/>
      <c r="F24" s="304"/>
    </row>
  </sheetData>
  <sheetProtection/>
  <mergeCells count="5">
    <mergeCell ref="B2:F2"/>
    <mergeCell ref="B3:F3"/>
    <mergeCell ref="B4:F4"/>
    <mergeCell ref="B5:F5"/>
    <mergeCell ref="B8:D8"/>
  </mergeCells>
  <printOptions horizontalCentered="1" verticalCentered="1"/>
  <pageMargins left="0.7874015748031497" right="0.7874015748031497" top="0.62" bottom="0.3937007874015748" header="0.11811023622047245" footer="0.2362204724409449"/>
  <pageSetup blackAndWhite="1" horizontalDpi="600" verticalDpi="600" orientation="landscape" scale="50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1"/>
  <sheetViews>
    <sheetView zoomScale="80" zoomScaleNormal="80" zoomScaleSheetLayoutView="8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210" customWidth="1"/>
    <col min="2" max="2" width="83.57421875" style="210" customWidth="1"/>
    <col min="3" max="3" width="13.8515625" style="210" customWidth="1"/>
    <col min="4" max="4" width="15.28125" style="210" customWidth="1"/>
    <col min="5" max="5" width="13.140625" style="210" customWidth="1"/>
    <col min="6" max="6" width="11.8515625" style="210" customWidth="1"/>
    <col min="7" max="7" width="31.421875" style="210" customWidth="1"/>
    <col min="8" max="8" width="11.421875" style="210" customWidth="1"/>
    <col min="9" max="9" width="30.421875" style="210" customWidth="1"/>
    <col min="10" max="11" width="11.421875" style="210" customWidth="1"/>
    <col min="12" max="12" width="11.57421875" style="210" bestFit="1" customWidth="1"/>
    <col min="13" max="13" width="11.421875" style="210" customWidth="1"/>
    <col min="14" max="14" width="27.00390625" style="210" customWidth="1"/>
    <col min="15" max="16384" width="11.421875" style="210" customWidth="1"/>
  </cols>
  <sheetData>
    <row r="1" ht="13.5" thickBot="1"/>
    <row r="2" spans="2:7" ht="18" customHeight="1">
      <c r="B2" s="290" t="s">
        <v>0</v>
      </c>
      <c r="C2" s="291"/>
      <c r="D2" s="291"/>
      <c r="E2" s="291"/>
      <c r="F2" s="291"/>
      <c r="G2" s="292"/>
    </row>
    <row r="3" spans="2:7" ht="18" customHeight="1">
      <c r="B3" s="293" t="str">
        <f>JURIDICOS!B3</f>
        <v>INSTITUTO COLOMBIANO PARA LA EVALUACIÓN DE LA EDUCACIÓN - ICFES</v>
      </c>
      <c r="C3" s="294"/>
      <c r="D3" s="294"/>
      <c r="E3" s="294"/>
      <c r="F3" s="294"/>
      <c r="G3" s="295"/>
    </row>
    <row r="4" spans="2:7" ht="18" customHeight="1">
      <c r="B4" s="429" t="str">
        <f>JURIDICOS!B4</f>
        <v>SELECCIÓN POR EXCEPCION SE - 001 - 2013</v>
      </c>
      <c r="C4" s="430"/>
      <c r="D4" s="430"/>
      <c r="E4" s="430"/>
      <c r="F4" s="430"/>
      <c r="G4" s="431"/>
    </row>
    <row r="5" spans="2:7" ht="20.25" customHeight="1" thickBot="1">
      <c r="B5" s="420" t="str">
        <f>JURIDICOS!B5</f>
        <v>IMPRESIÓN Y EMPAQUE DE MATERIALES PARA LAS PRUEBA PILOTO EKAES EN UNIVERSIDADES Y PRUEBA SABER 11 CALENDARIO B</v>
      </c>
      <c r="C5" s="421"/>
      <c r="D5" s="421"/>
      <c r="E5" s="421"/>
      <c r="F5" s="421"/>
      <c r="G5" s="422"/>
    </row>
    <row r="6" spans="2:7" ht="18" customHeight="1">
      <c r="B6" s="423" t="s">
        <v>148</v>
      </c>
      <c r="C6" s="424"/>
      <c r="D6" s="424"/>
      <c r="E6" s="424"/>
      <c r="F6" s="424"/>
      <c r="G6" s="425"/>
    </row>
    <row r="7" spans="2:7" ht="18" customHeight="1" thickBot="1">
      <c r="B7" s="420" t="s">
        <v>155</v>
      </c>
      <c r="C7" s="421"/>
      <c r="D7" s="421"/>
      <c r="E7" s="421"/>
      <c r="F7" s="421"/>
      <c r="G7" s="422"/>
    </row>
    <row r="8" spans="2:11" ht="24.75" customHeight="1" thickBot="1">
      <c r="B8" s="432" t="str">
        <f>JURIDICOS!B8</f>
        <v>PROPONENTE: DISONEX </v>
      </c>
      <c r="C8" s="433"/>
      <c r="D8" s="433"/>
      <c r="E8" s="433"/>
      <c r="F8" s="433"/>
      <c r="G8" s="434"/>
      <c r="I8" s="211"/>
      <c r="J8" s="211"/>
      <c r="K8" s="211"/>
    </row>
    <row r="9" spans="2:11" ht="18" customHeight="1" thickBot="1">
      <c r="B9" s="212"/>
      <c r="C9" s="212"/>
      <c r="D9" s="212"/>
      <c r="E9" s="212"/>
      <c r="F9" s="212"/>
      <c r="G9" s="213"/>
      <c r="I9" s="211"/>
      <c r="J9" s="211"/>
      <c r="K9" s="211"/>
    </row>
    <row r="10" spans="2:9" ht="18.75" customHeight="1">
      <c r="B10" s="296" t="s">
        <v>59</v>
      </c>
      <c r="C10" s="446"/>
      <c r="D10" s="447"/>
      <c r="E10" s="447"/>
      <c r="F10" s="448"/>
      <c r="G10" s="215" t="s">
        <v>145</v>
      </c>
      <c r="H10" s="216"/>
      <c r="I10" s="214"/>
    </row>
    <row r="11" spans="2:9" ht="18.75" customHeight="1">
      <c r="B11" s="221" t="s">
        <v>149</v>
      </c>
      <c r="C11" s="230"/>
      <c r="D11" s="230"/>
      <c r="E11" s="230"/>
      <c r="F11" s="231"/>
      <c r="G11" s="232" t="s">
        <v>156</v>
      </c>
      <c r="H11" s="216"/>
      <c r="I11" s="214"/>
    </row>
    <row r="12" spans="2:9" ht="18.75" customHeight="1">
      <c r="B12" s="222" t="s">
        <v>150</v>
      </c>
      <c r="C12" s="437"/>
      <c r="D12" s="437"/>
      <c r="E12" s="437"/>
      <c r="F12" s="438"/>
      <c r="G12" s="239"/>
      <c r="H12" s="216"/>
      <c r="I12" s="214"/>
    </row>
    <row r="13" spans="2:9" ht="19.5" customHeight="1">
      <c r="B13" s="217" t="s">
        <v>151</v>
      </c>
      <c r="C13" s="435"/>
      <c r="D13" s="435"/>
      <c r="E13" s="435"/>
      <c r="F13" s="436"/>
      <c r="G13" s="218"/>
      <c r="H13" s="219"/>
      <c r="I13" s="220"/>
    </row>
    <row r="14" spans="2:9" ht="19.5" customHeight="1">
      <c r="B14" s="217" t="s">
        <v>146</v>
      </c>
      <c r="C14" s="426">
        <v>0.16</v>
      </c>
      <c r="D14" s="427"/>
      <c r="E14" s="427"/>
      <c r="F14" s="428"/>
      <c r="G14" s="218">
        <f>C14*G13</f>
        <v>0</v>
      </c>
      <c r="H14" s="219"/>
      <c r="I14" s="220"/>
    </row>
    <row r="15" spans="2:9" ht="19.5" customHeight="1" thickBot="1">
      <c r="B15" s="226" t="s">
        <v>152</v>
      </c>
      <c r="C15" s="235"/>
      <c r="D15" s="235"/>
      <c r="E15" s="236"/>
      <c r="F15" s="237"/>
      <c r="G15" s="238">
        <f>G13+G14</f>
        <v>0</v>
      </c>
      <c r="H15" s="219"/>
      <c r="I15" s="220"/>
    </row>
    <row r="16" spans="2:9" ht="19.5" customHeight="1">
      <c r="B16" s="233" t="s">
        <v>64</v>
      </c>
      <c r="C16" s="444"/>
      <c r="D16" s="445"/>
      <c r="E16" s="445"/>
      <c r="F16" s="445"/>
      <c r="G16" s="234">
        <f>FINANCIERA!D17</f>
        <v>239142000</v>
      </c>
      <c r="H16" s="223"/>
      <c r="I16" s="220"/>
    </row>
    <row r="17" spans="2:9" ht="19.5" customHeight="1">
      <c r="B17" s="224" t="s">
        <v>147</v>
      </c>
      <c r="C17" s="442"/>
      <c r="D17" s="442"/>
      <c r="E17" s="442"/>
      <c r="F17" s="443"/>
      <c r="G17" s="225">
        <f>(G16-G15)/G16</f>
        <v>1</v>
      </c>
      <c r="H17" s="223"/>
      <c r="I17" s="220"/>
    </row>
    <row r="18" spans="2:9" ht="19.5" customHeight="1">
      <c r="B18" s="222" t="s">
        <v>153</v>
      </c>
      <c r="C18" s="437"/>
      <c r="D18" s="437"/>
      <c r="E18" s="437"/>
      <c r="F18" s="438"/>
      <c r="G18" s="229">
        <v>0</v>
      </c>
      <c r="H18" s="223"/>
      <c r="I18" s="220"/>
    </row>
    <row r="19" spans="2:9" ht="19.5" customHeight="1">
      <c r="B19" s="224" t="s">
        <v>154</v>
      </c>
      <c r="C19" s="442"/>
      <c r="D19" s="442"/>
      <c r="E19" s="442"/>
      <c r="F19" s="443"/>
      <c r="G19" s="225">
        <f>G18/G16</f>
        <v>0</v>
      </c>
      <c r="H19" s="223"/>
      <c r="I19" s="220"/>
    </row>
    <row r="20" spans="2:9" ht="19.5" customHeight="1" thickBot="1">
      <c r="B20" s="226" t="s">
        <v>83</v>
      </c>
      <c r="C20" s="439"/>
      <c r="D20" s="440"/>
      <c r="E20" s="440"/>
      <c r="F20" s="441"/>
      <c r="G20" s="227" t="s">
        <v>60</v>
      </c>
      <c r="H20" s="223"/>
      <c r="I20" s="220"/>
    </row>
    <row r="21" ht="9" customHeight="1">
      <c r="B21" s="228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4">
    <mergeCell ref="C20:F20"/>
    <mergeCell ref="C17:F17"/>
    <mergeCell ref="C16:F16"/>
    <mergeCell ref="C18:F18"/>
    <mergeCell ref="C19:F19"/>
    <mergeCell ref="C10:F10"/>
    <mergeCell ref="B5:G5"/>
    <mergeCell ref="B6:G6"/>
    <mergeCell ref="B7:G7"/>
    <mergeCell ref="C14:F14"/>
    <mergeCell ref="B4:G4"/>
    <mergeCell ref="B8:G8"/>
    <mergeCell ref="C13:F13"/>
    <mergeCell ref="C12:F12"/>
  </mergeCells>
  <printOptions horizontalCentered="1" verticalCentered="1"/>
  <pageMargins left="1.3474015748031496" right="0.7874015748031497" top="0.65" bottom="0.48" header="0.5118110236220472" footer="0.27"/>
  <pageSetup horizontalDpi="600" verticalDpi="600" orientation="landscape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CONSUCON LIMITADA</dc:creator>
  <cp:keywords/>
  <dc:description/>
  <cp:lastModifiedBy>jolaya</cp:lastModifiedBy>
  <dcterms:created xsi:type="dcterms:W3CDTF">2013-01-10T20:45:57Z</dcterms:created>
  <dcterms:modified xsi:type="dcterms:W3CDTF">2013-01-16T21:49:47Z</dcterms:modified>
  <cp:category/>
  <cp:version/>
  <cp:contentType/>
  <cp:contentStatus/>
</cp:coreProperties>
</file>