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40" yWindow="-45" windowWidth="8115" windowHeight="7935"/>
  </bookViews>
  <sheets>
    <sheet name="CALCULO DEL PRESUPUESTO" sheetId="1" r:id="rId1"/>
    <sheet name="PRECIOS POR RANGO" sheetId="4" r:id="rId2"/>
  </sheets>
  <definedNames>
    <definedName name="_xlnm._FilterDatabase" localSheetId="0" hidden="1">'CALCULO DEL PRESUPUESTO'!$A$6:$E$6</definedName>
    <definedName name="_xlnm.Print_Area" localSheetId="0">'CALCULO DEL PRESUPUESTO'!$A$1:$M$30</definedName>
  </definedNames>
  <calcPr calcId="124519"/>
</workbook>
</file>

<file path=xl/calcChain.xml><?xml version="1.0" encoding="utf-8"?>
<calcChain xmlns="http://schemas.openxmlformats.org/spreadsheetml/2006/main">
  <c r="M28" i="1"/>
  <c r="I70" i="4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9"/>
  <c r="I28"/>
  <c r="I30" s="1"/>
  <c r="I27"/>
  <c r="I26"/>
  <c r="I25"/>
  <c r="I24"/>
  <c r="I23"/>
  <c r="I22"/>
  <c r="I21"/>
  <c r="I20"/>
  <c r="I19"/>
  <c r="I18"/>
  <c r="I17"/>
  <c r="I16"/>
  <c r="I15"/>
  <c r="I14"/>
  <c r="I13"/>
  <c r="I12"/>
  <c r="I11"/>
  <c r="L26" i="1"/>
  <c r="K28" l="1"/>
  <c r="K27"/>
  <c r="I28"/>
  <c r="I27"/>
  <c r="G28"/>
  <c r="G27"/>
  <c r="L28" l="1"/>
  <c r="L27"/>
  <c r="M27" s="1"/>
  <c r="M26"/>
  <c r="L25"/>
  <c r="M25" s="1"/>
  <c r="L24"/>
  <c r="M24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L13"/>
  <c r="M13" s="1"/>
  <c r="L12"/>
  <c r="M12" s="1"/>
  <c r="L29" l="1"/>
  <c r="L10"/>
  <c r="M10" s="1"/>
  <c r="L9"/>
  <c r="M9" s="1"/>
  <c r="L8"/>
  <c r="M8" s="1"/>
  <c r="L7"/>
  <c r="M7" s="1"/>
  <c r="L11" l="1"/>
  <c r="K25"/>
  <c r="K26"/>
  <c r="K24"/>
  <c r="K13"/>
  <c r="K15"/>
  <c r="K16"/>
  <c r="K17"/>
  <c r="K18"/>
  <c r="K19"/>
  <c r="K20"/>
  <c r="K21"/>
  <c r="K22"/>
  <c r="K12"/>
  <c r="K8"/>
  <c r="K9"/>
  <c r="K10"/>
  <c r="K7"/>
  <c r="I25" l="1"/>
  <c r="I26"/>
  <c r="I24"/>
  <c r="I13"/>
  <c r="I15"/>
  <c r="I16"/>
  <c r="I17"/>
  <c r="I18"/>
  <c r="I19"/>
  <c r="I20"/>
  <c r="I21"/>
  <c r="I22"/>
  <c r="I12"/>
  <c r="I8"/>
  <c r="I9"/>
  <c r="I10"/>
  <c r="I7"/>
  <c r="G25" l="1"/>
  <c r="G26"/>
  <c r="G24"/>
  <c r="G13"/>
  <c r="G15"/>
  <c r="G16"/>
  <c r="G17"/>
  <c r="G18"/>
  <c r="G19"/>
  <c r="G20"/>
  <c r="G21"/>
  <c r="G22"/>
  <c r="G12"/>
  <c r="G8"/>
  <c r="G9"/>
  <c r="G10"/>
  <c r="G7"/>
  <c r="E14" l="1"/>
  <c r="M14" l="1"/>
  <c r="L23" s="1"/>
  <c r="L30" s="1"/>
  <c r="K14"/>
  <c r="I14"/>
  <c r="G14"/>
</calcChain>
</file>

<file path=xl/sharedStrings.xml><?xml version="1.0" encoding="utf-8"?>
<sst xmlns="http://schemas.openxmlformats.org/spreadsheetml/2006/main" count="143" uniqueCount="78">
  <si>
    <t>ITEM #</t>
  </si>
  <si>
    <t>AREA SOLICITANTE</t>
  </si>
  <si>
    <t>DESCRIPCION DETALLADA</t>
  </si>
  <si>
    <t>CANTIDAD PROBABLE A SOLICITAR</t>
  </si>
  <si>
    <t>Carpetas institucionales</t>
  </si>
  <si>
    <t>Pendones</t>
  </si>
  <si>
    <t xml:space="preserve">Portafolio </t>
  </si>
  <si>
    <t xml:space="preserve">Plegable </t>
  </si>
  <si>
    <t>OFICINA DE COMUNICACIONES Y MERCADEO</t>
  </si>
  <si>
    <t>Escarapelas con funda</t>
  </si>
  <si>
    <t>Cordones para escarapela</t>
  </si>
  <si>
    <t>Esferos</t>
  </si>
  <si>
    <t>Pendones grandes</t>
  </si>
  <si>
    <t>plegable plegado y grafado a 3 cuerpos, presentado en fajos de 100 unidades (seminario)</t>
  </si>
  <si>
    <t>Invitaciones vip hoja impresión digital</t>
  </si>
  <si>
    <t>Libreta ,  50 hojas internas, terminado: argollado doble O  metalico blanco, plastificado brillante</t>
  </si>
  <si>
    <t xml:space="preserve">Posters </t>
  </si>
  <si>
    <t>Material guía para divulgación Saber 11 (1 originales de 60 páginas aproximadamente cada uno)</t>
  </si>
  <si>
    <t>Juego de Volantes Saber 11 (Cada juego contiene 6 originales doble cara)</t>
  </si>
  <si>
    <t>Juego de Volantes Saber 3, 5 y 9 (cada juego contiene 4 originales doble cara)</t>
  </si>
  <si>
    <t>Informe: Reporte de resultados en Saber 5o y 9o 2013 (Factores Asociados 2013) (200 páginas aproximadamente)</t>
  </si>
  <si>
    <t>VALOR UNITARIO INCLUIDO IVA</t>
  </si>
  <si>
    <t>VALOR TOTAL INCLUIDO IVA</t>
  </si>
  <si>
    <t>EMPRESA:</t>
  </si>
  <si>
    <t>Afiches en universidades, refilados (seminario de investigación)</t>
  </si>
  <si>
    <r>
      <t>Carpeta, plastificada brillante por una cara, troqueladas y</t>
    </r>
    <r>
      <rPr>
        <b/>
        <sz val="10"/>
        <rFont val="Calibri"/>
        <family val="2"/>
        <scheme val="minor"/>
      </rPr>
      <t xml:space="preserve"> plegadas a 3 cuerpos,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pegado bolsillo interno</t>
    </r>
  </si>
  <si>
    <t>CONSOLIDADO ESTUDIO DE MERCADO - IMPRESOS DE DIVULGACIÓN 2014</t>
  </si>
  <si>
    <t>CANTIDAD PROBABLE X PROMEDIO UNITARIO</t>
  </si>
  <si>
    <t>VALOR PROMEDIO UNITARIO INCLUIDO IVA</t>
  </si>
  <si>
    <t>TOTAL PRESUPUESTO INCLUIDO IVA</t>
  </si>
  <si>
    <t xml:space="preserve">SUBDIRECCIÓN DE ANÁLISIS Y DIVULGACIÓN </t>
  </si>
  <si>
    <t>OFICINA ASESORA DE GESTIÓN DE PROYECTOS DE INVESTIGACIÓN</t>
  </si>
  <si>
    <t>SUBTOTAL INCLUIDO IVA OFICINA DE COMUNICACIONES Y MERCADEO</t>
  </si>
  <si>
    <t>SUBTOTAL INCLUIDO IVA OFICINA ASESORA DE GESTION DE PROYECTOS DE INVESTIGACIÓN</t>
  </si>
  <si>
    <t>SUBTOTAL INCLUIDO IVA SUBDIRECCION DE ANALISIS Y DIVULGACION</t>
  </si>
  <si>
    <t>Plegables Saber 359 Resultados 2014</t>
  </si>
  <si>
    <t>30.000 JUEGOS DE 6 VOLANTES CADA UNO PARA UN TOTAL DE  180.000 VOLANTES</t>
  </si>
  <si>
    <t>COMPARATIVO LISTADO DE PRECIOS POR RANGO</t>
  </si>
  <si>
    <t xml:space="preserve">1. Los rangos resaltados en amarillo, corresponden al rango en el cual se encuentra la "Cantidad probable a solcitar", los valores establecidos en la columna "VALOR MÁXIMO INCLUIDO IVA, POR RANGO" corresponden a los promedios (excluyendo los valores atípicos) entre los valores relacionados en cada rango.
</t>
  </si>
  <si>
    <t>EMPRESAS</t>
  </si>
  <si>
    <t>VALOR MÁXIMO INCLUIDO IVA , POR RANGO</t>
  </si>
  <si>
    <t>RANGO</t>
  </si>
  <si>
    <t>De 500 a 1000</t>
  </si>
  <si>
    <t>De 1001 a 2000</t>
  </si>
  <si>
    <t>De 2001 a 3000</t>
  </si>
  <si>
    <t>De 1 a 10</t>
  </si>
  <si>
    <t>De 11 a 20</t>
  </si>
  <si>
    <t>De 21 a 30</t>
  </si>
  <si>
    <t>De 500 a 2000</t>
  </si>
  <si>
    <t>De 2001 a 5000</t>
  </si>
  <si>
    <t>De 5001 a 10.000</t>
  </si>
  <si>
    <t>OFICINA ASESORA DE GESTION DE PROYECTOS DE INVESTIGACIÓN</t>
  </si>
  <si>
    <t>De 200 a 500</t>
  </si>
  <si>
    <t>De 501 a 1000</t>
  </si>
  <si>
    <r>
      <t xml:space="preserve">Afiches en universidades, refilados </t>
    </r>
    <r>
      <rPr>
        <b/>
        <sz val="10"/>
        <color rgb="FF000000"/>
        <rFont val="Calibri"/>
        <family val="2"/>
        <scheme val="minor"/>
      </rPr>
      <t>(seminario de investigación)</t>
    </r>
  </si>
  <si>
    <t>De 300 a 400</t>
  </si>
  <si>
    <t>De 401 a 600</t>
  </si>
  <si>
    <t>De 601 a 800</t>
  </si>
  <si>
    <t>Plegable plegado y grafado a 3 cuerpos, presentado en fajos de 100 unidades (seminario)</t>
  </si>
  <si>
    <t>Carpeta, plastificada brillante por una cara, troqueladas y plegadas a 3 cuerpos, pegado bolsillo interno</t>
  </si>
  <si>
    <t>De 100 a 300</t>
  </si>
  <si>
    <t xml:space="preserve">
De 301 a 600</t>
  </si>
  <si>
    <t>De 601 a 1000</t>
  </si>
  <si>
    <t xml:space="preserve">De 100 a 250 </t>
  </si>
  <si>
    <t>De 251 a 500</t>
  </si>
  <si>
    <t xml:space="preserve">
De 251 a 500 </t>
  </si>
  <si>
    <t>Plegables Saber 359 Aplicación 2014</t>
  </si>
  <si>
    <t>De 25.000 a 30.000</t>
  </si>
  <si>
    <t>De 30.001 a 35.000</t>
  </si>
  <si>
    <t>De 35.001  a 40.000</t>
  </si>
  <si>
    <t>Informe: Reporte de resultados en Saber 5o y 9o 2013 (Muestra) (200 páginas aproximadamente)</t>
  </si>
  <si>
    <t>De 200 a 350</t>
  </si>
  <si>
    <t>De 350 a 500</t>
  </si>
  <si>
    <t>De 500 a 600</t>
  </si>
  <si>
    <t>EMPRESA A</t>
  </si>
  <si>
    <t>EMPRESA B</t>
  </si>
  <si>
    <t>EMPRESA C</t>
  </si>
  <si>
    <t>60.000 JUEGOS DE 4 VOLANTES PARA UN TOTAL DE 240.000 VOLANTES</t>
  </si>
</sst>
</file>

<file path=xl/styles.xml><?xml version="1.0" encoding="utf-8"?>
<styleSheet xmlns="http://schemas.openxmlformats.org/spreadsheetml/2006/main">
  <numFmts count="1">
    <numFmt numFmtId="164" formatCode="_-[$$-240A]\ * #,##0_ ;_-[$$-240A]\ * \-#,##0\ ;_-[$$-240A]\ * &quot;-&quot;_ ;_-@_ "/>
  </numFmts>
  <fonts count="20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ED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shrinkToFit="1"/>
    </xf>
    <xf numFmtId="3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5" borderId="1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164" fontId="12" fillId="11" borderId="1" xfId="0" applyNumberFormat="1" applyFont="1" applyFill="1" applyBorder="1" applyAlignment="1">
      <alignment horizontal="center" vertical="center"/>
    </xf>
    <xf numFmtId="164" fontId="0" fillId="11" borderId="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/>
    </xf>
    <xf numFmtId="164" fontId="0" fillId="11" borderId="9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 shrinkToFit="1"/>
    </xf>
    <xf numFmtId="0" fontId="5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8" borderId="18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wrapText="1"/>
    </xf>
    <xf numFmtId="0" fontId="1" fillId="13" borderId="1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Border="1" applyAlignment="1"/>
    <xf numFmtId="164" fontId="0" fillId="0" borderId="26" xfId="0" applyNumberFormat="1" applyFont="1" applyBorder="1"/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/>
    <xf numFmtId="164" fontId="0" fillId="0" borderId="28" xfId="0" applyNumberFormat="1" applyFont="1" applyBorder="1"/>
    <xf numFmtId="0" fontId="4" fillId="11" borderId="2" xfId="0" applyFont="1" applyFill="1" applyBorder="1" applyAlignment="1">
      <alignment horizontal="center" vertical="center"/>
    </xf>
    <xf numFmtId="164" fontId="0" fillId="11" borderId="31" xfId="0" applyNumberFormat="1" applyFont="1" applyFill="1" applyBorder="1" applyAlignment="1">
      <alignment vertical="center"/>
    </xf>
    <xf numFmtId="0" fontId="4" fillId="11" borderId="25" xfId="0" applyFont="1" applyFill="1" applyBorder="1" applyAlignment="1">
      <alignment horizontal="center" vertical="center"/>
    </xf>
    <xf numFmtId="164" fontId="0" fillId="11" borderId="25" xfId="0" applyNumberFormat="1" applyFont="1" applyFill="1" applyBorder="1" applyAlignment="1">
      <alignment horizontal="center" vertical="center"/>
    </xf>
    <xf numFmtId="164" fontId="0" fillId="11" borderId="2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164" fontId="0" fillId="0" borderId="23" xfId="0" applyNumberFormat="1" applyFont="1" applyBorder="1"/>
    <xf numFmtId="0" fontId="4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0" applyNumberFormat="1" applyFont="1" applyBorder="1"/>
    <xf numFmtId="164" fontId="0" fillId="0" borderId="34" xfId="0" applyNumberFormat="1" applyFont="1" applyBorder="1"/>
    <xf numFmtId="164" fontId="0" fillId="0" borderId="25" xfId="0" applyNumberFormat="1" applyFont="1" applyBorder="1" applyAlignment="1">
      <alignment vertical="center"/>
    </xf>
    <xf numFmtId="164" fontId="0" fillId="0" borderId="25" xfId="0" applyNumberFormat="1" applyFont="1" applyBorder="1"/>
    <xf numFmtId="164" fontId="0" fillId="11" borderId="34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vertical="center"/>
    </xf>
    <xf numFmtId="164" fontId="0" fillId="0" borderId="25" xfId="0" applyNumberFormat="1" applyBorder="1"/>
    <xf numFmtId="164" fontId="0" fillId="0" borderId="26" xfId="0" applyNumberFormat="1" applyBorder="1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0" fillId="0" borderId="28" xfId="0" applyNumberFormat="1" applyBorder="1"/>
    <xf numFmtId="164" fontId="0" fillId="11" borderId="3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4" fontId="0" fillId="11" borderId="2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/>
    <xf numFmtId="164" fontId="0" fillId="0" borderId="33" xfId="0" applyNumberFormat="1" applyBorder="1" applyAlignment="1">
      <alignment vertical="center"/>
    </xf>
    <xf numFmtId="164" fontId="0" fillId="0" borderId="33" xfId="0" applyNumberFormat="1" applyBorder="1"/>
    <xf numFmtId="164" fontId="0" fillId="0" borderId="34" xfId="0" applyNumberFormat="1" applyBorder="1"/>
    <xf numFmtId="0" fontId="4" fillId="0" borderId="9" xfId="0" applyFon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164" fontId="0" fillId="0" borderId="23" xfId="0" applyNumberFormat="1" applyBorder="1"/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/>
    </xf>
    <xf numFmtId="0" fontId="4" fillId="11" borderId="33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4" fontId="0" fillId="0" borderId="39" xfId="0" applyNumberFormat="1" applyBorder="1"/>
    <xf numFmtId="164" fontId="0" fillId="0" borderId="40" xfId="0" applyNumberFormat="1" applyBorder="1"/>
    <xf numFmtId="164" fontId="0" fillId="11" borderId="7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0" fillId="0" borderId="3" xfId="0" applyNumberFormat="1" applyBorder="1"/>
    <xf numFmtId="164" fontId="0" fillId="0" borderId="41" xfId="0" applyNumberFormat="1" applyBorder="1"/>
    <xf numFmtId="164" fontId="0" fillId="0" borderId="10" xfId="0" applyNumberFormat="1" applyBorder="1"/>
    <xf numFmtId="164" fontId="0" fillId="0" borderId="34" xfId="0" applyNumberFormat="1" applyBorder="1" applyAlignment="1">
      <alignment vertical="center"/>
    </xf>
    <xf numFmtId="164" fontId="0" fillId="0" borderId="42" xfId="0" applyNumberFormat="1" applyBorder="1"/>
    <xf numFmtId="0" fontId="4" fillId="11" borderId="4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44" xfId="0" applyNumberFormat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45" xfId="0" applyNumberFormat="1" applyBorder="1"/>
    <xf numFmtId="164" fontId="0" fillId="0" borderId="25" xfId="0" applyNumberFormat="1" applyFill="1" applyBorder="1"/>
    <xf numFmtId="164" fontId="0" fillId="12" borderId="25" xfId="0" applyNumberFormat="1" applyFill="1" applyBorder="1"/>
    <xf numFmtId="164" fontId="4" fillId="0" borderId="25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/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164" fontId="0" fillId="11" borderId="33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 wrapText="1"/>
    </xf>
    <xf numFmtId="164" fontId="0" fillId="11" borderId="48" xfId="0" applyNumberFormat="1" applyFont="1" applyFill="1" applyBorder="1" applyAlignment="1">
      <alignment horizontal="center" vertical="center" wrapText="1"/>
    </xf>
    <xf numFmtId="3" fontId="9" fillId="16" borderId="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3" fontId="9" fillId="0" borderId="25" xfId="0" applyNumberFormat="1" applyFont="1" applyFill="1" applyBorder="1" applyAlignment="1">
      <alignment horizontal="center" vertical="center" wrapText="1"/>
    </xf>
    <xf numFmtId="3" fontId="19" fillId="16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vertical="center"/>
    </xf>
    <xf numFmtId="164" fontId="0" fillId="0" borderId="49" xfId="0" applyNumberFormat="1" applyFont="1" applyBorder="1"/>
    <xf numFmtId="0" fontId="4" fillId="11" borderId="33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 vertical="center" wrapText="1" shrinkToFit="1"/>
    </xf>
    <xf numFmtId="0" fontId="1" fillId="14" borderId="38" xfId="0" applyFont="1" applyFill="1" applyBorder="1" applyAlignment="1">
      <alignment horizontal="center" vertical="center" wrapText="1" shrinkToFit="1"/>
    </xf>
    <xf numFmtId="0" fontId="1" fillId="14" borderId="51" xfId="0" applyFont="1" applyFill="1" applyBorder="1" applyAlignment="1">
      <alignment horizontal="center" vertical="center" wrapText="1" shrinkToFit="1"/>
    </xf>
    <xf numFmtId="0" fontId="1" fillId="14" borderId="52" xfId="0" applyFont="1" applyFill="1" applyBorder="1" applyAlignment="1">
      <alignment horizontal="center" vertical="center" wrapText="1" shrinkToFit="1"/>
    </xf>
    <xf numFmtId="0" fontId="4" fillId="11" borderId="10" xfId="0" applyFont="1" applyFill="1" applyBorder="1" applyAlignment="1">
      <alignment horizontal="center" vertical="center"/>
    </xf>
    <xf numFmtId="164" fontId="0" fillId="11" borderId="9" xfId="0" applyNumberFormat="1" applyFill="1" applyBorder="1" applyAlignment="1">
      <alignment vertical="center"/>
    </xf>
    <xf numFmtId="164" fontId="0" fillId="11" borderId="53" xfId="0" applyNumberFormat="1" applyFill="1" applyBorder="1" applyAlignment="1">
      <alignment vertical="center"/>
    </xf>
    <xf numFmtId="164" fontId="0" fillId="11" borderId="23" xfId="0" applyNumberFormat="1" applyFill="1" applyBorder="1"/>
    <xf numFmtId="0" fontId="4" fillId="0" borderId="7" xfId="0" applyFont="1" applyFill="1" applyBorder="1" applyAlignment="1">
      <alignment horizontal="center" vertical="center"/>
    </xf>
    <xf numFmtId="164" fontId="0" fillId="0" borderId="49" xfId="0" applyNumberFormat="1" applyBorder="1"/>
    <xf numFmtId="0" fontId="4" fillId="0" borderId="2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0" fillId="0" borderId="48" xfId="0" applyNumberFormat="1" applyBorder="1"/>
    <xf numFmtId="0" fontId="5" fillId="0" borderId="2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164" fontId="0" fillId="11" borderId="25" xfId="0" applyNumberFormat="1" applyFill="1" applyBorder="1" applyAlignment="1">
      <alignment vertical="center"/>
    </xf>
    <xf numFmtId="164" fontId="0" fillId="11" borderId="26" xfId="0" applyNumberFormat="1" applyFill="1" applyBorder="1"/>
    <xf numFmtId="0" fontId="4" fillId="0" borderId="39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vertical="center"/>
    </xf>
    <xf numFmtId="164" fontId="0" fillId="0" borderId="54" xfId="0" applyNumberFormat="1" applyFill="1" applyBorder="1"/>
    <xf numFmtId="0" fontId="4" fillId="11" borderId="42" xfId="0" applyFont="1" applyFill="1" applyBorder="1" applyAlignment="1">
      <alignment horizontal="center" vertical="center"/>
    </xf>
    <xf numFmtId="164" fontId="0" fillId="11" borderId="33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4" fillId="3" borderId="14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/>
    </xf>
    <xf numFmtId="164" fontId="14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4" fontId="13" fillId="12" borderId="15" xfId="0" applyNumberFormat="1" applyFont="1" applyFill="1" applyBorder="1" applyAlignment="1">
      <alignment horizontal="center"/>
    </xf>
    <xf numFmtId="164" fontId="13" fillId="12" borderId="1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5" borderId="5" xfId="0" applyFont="1" applyFill="1" applyBorder="1" applyAlignment="1">
      <alignment horizontal="center" vertical="center" wrapText="1" shrinkToFit="1"/>
    </xf>
    <xf numFmtId="0" fontId="1" fillId="5" borderId="0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0" fontId="18" fillId="15" borderId="24" xfId="0" applyFont="1" applyFill="1" applyBorder="1" applyAlignment="1">
      <alignment horizontal="left" vertical="center" wrapText="1"/>
    </xf>
    <xf numFmtId="0" fontId="18" fillId="15" borderId="29" xfId="0" applyFont="1" applyFill="1" applyBorder="1" applyAlignment="1">
      <alignment horizontal="left" vertical="center" wrapText="1"/>
    </xf>
    <xf numFmtId="0" fontId="18" fillId="15" borderId="19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38" xfId="0" applyFont="1" applyFill="1" applyBorder="1" applyAlignment="1">
      <alignment horizontal="center" vertical="center" wrapText="1" shrinkToFit="1"/>
    </xf>
    <xf numFmtId="0" fontId="1" fillId="5" borderId="51" xfId="0" applyFont="1" applyFill="1" applyBorder="1" applyAlignment="1">
      <alignment horizontal="center" vertical="center" wrapText="1" shrinkToFit="1"/>
    </xf>
    <xf numFmtId="0" fontId="1" fillId="5" borderId="52" xfId="0" applyFont="1" applyFill="1" applyBorder="1" applyAlignment="1">
      <alignment horizontal="center" vertical="center" wrapText="1" shrinkToFit="1"/>
    </xf>
    <xf numFmtId="0" fontId="12" fillId="2" borderId="29" xfId="0" applyFont="1" applyFill="1" applyBorder="1" applyAlignment="1">
      <alignment vertical="center" wrapText="1" shrinkToFit="1"/>
    </xf>
    <xf numFmtId="0" fontId="12" fillId="2" borderId="24" xfId="0" applyFont="1" applyFill="1" applyBorder="1" applyAlignment="1">
      <alignment vertical="center" wrapText="1" shrinkToFit="1"/>
    </xf>
    <xf numFmtId="0" fontId="12" fillId="2" borderId="19" xfId="0" applyFont="1" applyFill="1" applyBorder="1" applyAlignment="1">
      <alignment vertical="center" wrapText="1" shrinkToFit="1"/>
    </xf>
    <xf numFmtId="0" fontId="12" fillId="2" borderId="36" xfId="0" applyFont="1" applyFill="1" applyBorder="1" applyAlignment="1">
      <alignment vertical="center" wrapText="1" shrinkToFit="1"/>
    </xf>
    <xf numFmtId="0" fontId="12" fillId="2" borderId="11" xfId="0" applyFont="1" applyFill="1" applyBorder="1" applyAlignment="1">
      <alignment vertical="center" wrapText="1" shrinkToFit="1"/>
    </xf>
    <xf numFmtId="0" fontId="12" fillId="2" borderId="51" xfId="0" applyFont="1" applyFill="1" applyBorder="1" applyAlignment="1">
      <alignment vertical="center" wrapText="1" shrinkToFit="1"/>
    </xf>
    <xf numFmtId="0" fontId="5" fillId="5" borderId="5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5" fillId="14" borderId="30" xfId="0" applyFont="1" applyFill="1" applyBorder="1" applyAlignment="1">
      <alignment horizontal="center" vertical="center"/>
    </xf>
    <xf numFmtId="0" fontId="18" fillId="15" borderId="29" xfId="0" applyFont="1" applyFill="1" applyBorder="1" applyAlignment="1">
      <alignment horizontal="left" wrapText="1"/>
    </xf>
    <xf numFmtId="0" fontId="18" fillId="15" borderId="19" xfId="0" applyFont="1" applyFill="1" applyBorder="1" applyAlignment="1">
      <alignment horizontal="left" wrapText="1"/>
    </xf>
    <xf numFmtId="0" fontId="18" fillId="15" borderId="24" xfId="0" applyFont="1" applyFill="1" applyBorder="1" applyAlignment="1">
      <alignment wrapText="1"/>
    </xf>
    <xf numFmtId="0" fontId="18" fillId="15" borderId="29" xfId="0" applyFont="1" applyFill="1" applyBorder="1" applyAlignment="1">
      <alignment wrapText="1"/>
    </xf>
    <xf numFmtId="0" fontId="18" fillId="15" borderId="19" xfId="0" applyFont="1" applyFill="1" applyBorder="1" applyAlignment="1">
      <alignment wrapText="1"/>
    </xf>
    <xf numFmtId="0" fontId="5" fillId="14" borderId="35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 wrapText="1" shrinkToFit="1"/>
    </xf>
    <xf numFmtId="0" fontId="1" fillId="14" borderId="37" xfId="0" applyFont="1" applyFill="1" applyBorder="1" applyAlignment="1">
      <alignment horizontal="center" vertical="center" wrapText="1" shrinkToFit="1"/>
    </xf>
    <xf numFmtId="0" fontId="1" fillId="14" borderId="11" xfId="0" applyFont="1" applyFill="1" applyBorder="1" applyAlignment="1">
      <alignment horizontal="center" vertical="center" wrapText="1" shrinkToFit="1"/>
    </xf>
    <xf numFmtId="0" fontId="1" fillId="14" borderId="38" xfId="0" applyFont="1" applyFill="1" applyBorder="1" applyAlignment="1">
      <alignment horizontal="center" vertical="center" wrapText="1" shrinkToFit="1"/>
    </xf>
    <xf numFmtId="0" fontId="1" fillId="14" borderId="0" xfId="0" applyFont="1" applyFill="1" applyBorder="1" applyAlignment="1">
      <alignment horizontal="center" vertical="center" wrapText="1" shrinkToFit="1"/>
    </xf>
    <xf numFmtId="0" fontId="18" fillId="15" borderId="36" xfId="0" applyFont="1" applyFill="1" applyBorder="1" applyAlignment="1">
      <alignment wrapText="1"/>
    </xf>
    <xf numFmtId="0" fontId="18" fillId="15" borderId="11" xfId="0" applyFont="1" applyFill="1" applyBorder="1" applyAlignment="1">
      <alignment wrapText="1"/>
    </xf>
    <xf numFmtId="0" fontId="18" fillId="0" borderId="24" xfId="0" applyFont="1" applyBorder="1" applyAlignment="1"/>
    <xf numFmtId="0" fontId="18" fillId="0" borderId="29" xfId="0" applyFont="1" applyBorder="1" applyAlignment="1"/>
    <xf numFmtId="0" fontId="18" fillId="0" borderId="24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15" borderId="46" xfId="0" applyFont="1" applyFill="1" applyBorder="1" applyAlignment="1">
      <alignment wrapText="1"/>
    </xf>
    <xf numFmtId="0" fontId="18" fillId="15" borderId="27" xfId="0" applyFont="1" applyFill="1" applyBorder="1" applyAlignment="1">
      <alignment wrapText="1"/>
    </xf>
    <xf numFmtId="0" fontId="18" fillId="15" borderId="47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top" wrapText="1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 wrapText="1" shrinkToFit="1"/>
    </xf>
    <xf numFmtId="0" fontId="1" fillId="3" borderId="27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7" fillId="2" borderId="24" xfId="0" applyFont="1" applyFill="1" applyBorder="1" applyAlignment="1">
      <alignment vertical="center" wrapText="1" shrinkToFit="1"/>
    </xf>
    <xf numFmtId="0" fontId="17" fillId="2" borderId="29" xfId="0" applyFont="1" applyFill="1" applyBorder="1" applyAlignment="1">
      <alignment vertical="center" wrapText="1" shrinkToFit="1"/>
    </xf>
    <xf numFmtId="0" fontId="1" fillId="3" borderId="3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="90" zoomScaleNormal="90" zoomScaleSheetLayoutView="70" workbookViewId="0">
      <selection activeCell="L30" sqref="L30:M30"/>
    </sheetView>
  </sheetViews>
  <sheetFormatPr baseColWidth="10" defaultRowHeight="15"/>
  <cols>
    <col min="2" max="2" width="19.5703125" customWidth="1"/>
    <col min="3" max="3" width="7.5703125" customWidth="1"/>
    <col min="4" max="4" width="36" customWidth="1"/>
    <col min="5" max="5" width="18.28515625" customWidth="1"/>
    <col min="6" max="12" width="22" customWidth="1"/>
    <col min="13" max="13" width="23.5703125" customWidth="1"/>
    <col min="14" max="14" width="24.85546875" customWidth="1"/>
  </cols>
  <sheetData>
    <row r="2" spans="1:16" ht="18.75">
      <c r="C2" s="203" t="s">
        <v>26</v>
      </c>
      <c r="D2" s="203"/>
      <c r="E2" s="203"/>
      <c r="F2" s="203"/>
      <c r="G2" s="203"/>
      <c r="H2" s="203"/>
      <c r="I2" s="203"/>
      <c r="J2" s="203"/>
      <c r="K2" s="203"/>
      <c r="L2" s="203"/>
    </row>
    <row r="5" spans="1:16" ht="33.75" customHeight="1">
      <c r="A5" s="207" t="s">
        <v>23</v>
      </c>
      <c r="B5" s="207"/>
      <c r="C5" s="207"/>
      <c r="D5" s="207"/>
      <c r="E5" s="207"/>
      <c r="F5" s="204" t="s">
        <v>74</v>
      </c>
      <c r="G5" s="204"/>
      <c r="H5" s="205" t="s">
        <v>75</v>
      </c>
      <c r="I5" s="205"/>
      <c r="J5" s="206" t="s">
        <v>76</v>
      </c>
      <c r="K5" s="206"/>
      <c r="L5" s="201" t="s">
        <v>28</v>
      </c>
      <c r="M5" s="201" t="s">
        <v>27</v>
      </c>
    </row>
    <row r="6" spans="1:16" s="1" customFormat="1" ht="41.25" customHeight="1">
      <c r="A6" s="9" t="s">
        <v>0</v>
      </c>
      <c r="B6" s="202" t="s">
        <v>1</v>
      </c>
      <c r="C6" s="202"/>
      <c r="D6" s="10" t="s">
        <v>2</v>
      </c>
      <c r="E6" s="11" t="s">
        <v>3</v>
      </c>
      <c r="F6" s="7" t="s">
        <v>21</v>
      </c>
      <c r="G6" s="7" t="s">
        <v>22</v>
      </c>
      <c r="H6" s="8" t="s">
        <v>21</v>
      </c>
      <c r="I6" s="8" t="s">
        <v>22</v>
      </c>
      <c r="J6" s="21" t="s">
        <v>21</v>
      </c>
      <c r="K6" s="21" t="s">
        <v>22</v>
      </c>
      <c r="L6" s="201"/>
      <c r="M6" s="201"/>
    </row>
    <row r="7" spans="1:16" s="2" customFormat="1" ht="34.5" customHeight="1">
      <c r="A7" s="3">
        <v>1</v>
      </c>
      <c r="B7" s="188" t="s">
        <v>8</v>
      </c>
      <c r="C7" s="189"/>
      <c r="D7" s="12" t="s">
        <v>4</v>
      </c>
      <c r="E7" s="13">
        <v>2550</v>
      </c>
      <c r="F7" s="22">
        <v>1276</v>
      </c>
      <c r="G7" s="22">
        <f>F7*E7</f>
        <v>3253800</v>
      </c>
      <c r="H7" s="24">
        <v>1226.1199999999999</v>
      </c>
      <c r="I7" s="22">
        <f>H7*E7</f>
        <v>3126605.9999999995</v>
      </c>
      <c r="J7" s="22">
        <v>1077.6400000000001</v>
      </c>
      <c r="K7" s="22">
        <f>J7*E7</f>
        <v>2747982.0000000005</v>
      </c>
      <c r="L7" s="22">
        <f>AVERAGE(F7,H7,J7)</f>
        <v>1193.2533333333333</v>
      </c>
      <c r="M7" s="22">
        <f>L7*E7</f>
        <v>3042796</v>
      </c>
    </row>
    <row r="8" spans="1:16" s="2" customFormat="1" ht="34.5" customHeight="1">
      <c r="A8" s="3">
        <v>2</v>
      </c>
      <c r="B8" s="190"/>
      <c r="C8" s="191"/>
      <c r="D8" s="12" t="s">
        <v>5</v>
      </c>
      <c r="E8" s="13">
        <v>5</v>
      </c>
      <c r="F8" s="26">
        <v>104400</v>
      </c>
      <c r="G8" s="22">
        <f t="shared" ref="G8:G10" si="0">F8*E8</f>
        <v>522000</v>
      </c>
      <c r="H8" s="24">
        <v>62640</v>
      </c>
      <c r="I8" s="22">
        <f t="shared" ref="I8:I10" si="1">H8*E8</f>
        <v>313200</v>
      </c>
      <c r="J8" s="22">
        <v>58000</v>
      </c>
      <c r="K8" s="22">
        <f t="shared" ref="K8:K10" si="2">J8*E8</f>
        <v>290000</v>
      </c>
      <c r="L8" s="22">
        <f>AVERAGE(H8,J8)</f>
        <v>60320</v>
      </c>
      <c r="M8" s="22">
        <f t="shared" ref="M8:M10" si="3">L8*E8</f>
        <v>301600</v>
      </c>
    </row>
    <row r="9" spans="1:16" s="2" customFormat="1" ht="34.5" customHeight="1">
      <c r="A9" s="3">
        <v>3</v>
      </c>
      <c r="B9" s="190"/>
      <c r="C9" s="191"/>
      <c r="D9" s="12" t="s">
        <v>6</v>
      </c>
      <c r="E9" s="13">
        <v>10000</v>
      </c>
      <c r="F9" s="22">
        <v>928</v>
      </c>
      <c r="G9" s="22">
        <f t="shared" si="0"/>
        <v>9280000</v>
      </c>
      <c r="H9" s="27">
        <v>1763.2</v>
      </c>
      <c r="I9" s="22">
        <f t="shared" si="1"/>
        <v>17632000</v>
      </c>
      <c r="J9" s="22">
        <v>580</v>
      </c>
      <c r="K9" s="22">
        <f t="shared" si="2"/>
        <v>5800000</v>
      </c>
      <c r="L9" s="22">
        <f>AVERAGE(J9,F9)</f>
        <v>754</v>
      </c>
      <c r="M9" s="22">
        <f t="shared" si="3"/>
        <v>7540000</v>
      </c>
    </row>
    <row r="10" spans="1:16" s="2" customFormat="1" ht="34.5" customHeight="1" thickBot="1">
      <c r="A10" s="3">
        <v>4</v>
      </c>
      <c r="B10" s="190"/>
      <c r="C10" s="191"/>
      <c r="D10" s="12" t="s">
        <v>7</v>
      </c>
      <c r="E10" s="13">
        <v>10000</v>
      </c>
      <c r="F10" s="22">
        <v>249.4</v>
      </c>
      <c r="G10" s="22">
        <f t="shared" si="0"/>
        <v>2494000</v>
      </c>
      <c r="H10" s="24">
        <v>226.2</v>
      </c>
      <c r="I10" s="22">
        <f t="shared" si="1"/>
        <v>2262000</v>
      </c>
      <c r="J10" s="22">
        <v>150.80000000000001</v>
      </c>
      <c r="K10" s="22">
        <f t="shared" si="2"/>
        <v>1508000</v>
      </c>
      <c r="L10" s="22">
        <f>AVERAGE(J10,H10,F10)</f>
        <v>208.79999999999998</v>
      </c>
      <c r="M10" s="22">
        <f t="shared" si="3"/>
        <v>2087999.9999999998</v>
      </c>
    </row>
    <row r="11" spans="1:16" s="2" customFormat="1" ht="41.25" customHeight="1" thickBot="1">
      <c r="A11" s="174" t="s">
        <v>32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2">
        <f>SUM(M7:M10)</f>
        <v>12972396</v>
      </c>
      <c r="M11" s="173"/>
      <c r="N11" s="45"/>
      <c r="P11" s="48"/>
    </row>
    <row r="12" spans="1:16" s="5" customFormat="1" ht="57" customHeight="1">
      <c r="A12" s="29">
        <v>5</v>
      </c>
      <c r="B12" s="192" t="s">
        <v>31</v>
      </c>
      <c r="C12" s="193"/>
      <c r="D12" s="30" t="s">
        <v>9</v>
      </c>
      <c r="E12" s="31">
        <v>1000</v>
      </c>
      <c r="F12" s="32">
        <v>3828</v>
      </c>
      <c r="G12" s="33">
        <f>F12*E12</f>
        <v>3828000</v>
      </c>
      <c r="H12" s="34">
        <v>1716.8</v>
      </c>
      <c r="I12" s="34">
        <f>H12*E12</f>
        <v>1716800</v>
      </c>
      <c r="J12" s="34">
        <v>1392</v>
      </c>
      <c r="K12" s="34">
        <f>J12*E12</f>
        <v>1392000</v>
      </c>
      <c r="L12" s="34">
        <f>AVERAGE(J12,H12)</f>
        <v>1554.4</v>
      </c>
      <c r="M12" s="34">
        <f>L12*E12</f>
        <v>1554400</v>
      </c>
    </row>
    <row r="13" spans="1:16" s="5" customFormat="1" ht="57" customHeight="1">
      <c r="A13" s="4">
        <v>6</v>
      </c>
      <c r="B13" s="194"/>
      <c r="C13" s="195"/>
      <c r="D13" s="14" t="s">
        <v>10</v>
      </c>
      <c r="E13" s="15">
        <v>1000</v>
      </c>
      <c r="F13" s="26">
        <v>4292</v>
      </c>
      <c r="G13" s="23">
        <f t="shared" ref="G13:G22" si="4">F13*E13</f>
        <v>4292000</v>
      </c>
      <c r="H13" s="25">
        <v>2030</v>
      </c>
      <c r="I13" s="25">
        <f t="shared" ref="I13:I22" si="5">H13*E13</f>
        <v>2030000</v>
      </c>
      <c r="J13" s="25">
        <v>3132</v>
      </c>
      <c r="K13" s="25">
        <f t="shared" ref="K13:K22" si="6">J13*E13</f>
        <v>3132000</v>
      </c>
      <c r="L13" s="25">
        <f>AVERAGE(J13,H13)</f>
        <v>2581</v>
      </c>
      <c r="M13" s="34">
        <f t="shared" ref="M13:M22" si="7">L13*E13</f>
        <v>2581000</v>
      </c>
    </row>
    <row r="14" spans="1:16" s="5" customFormat="1" ht="57" customHeight="1">
      <c r="A14" s="4">
        <v>7</v>
      </c>
      <c r="B14" s="194"/>
      <c r="C14" s="195"/>
      <c r="D14" s="14" t="s">
        <v>24</v>
      </c>
      <c r="E14" s="15">
        <f>140*5</f>
        <v>700</v>
      </c>
      <c r="F14" s="23">
        <v>1102</v>
      </c>
      <c r="G14" s="23">
        <f t="shared" si="4"/>
        <v>771400</v>
      </c>
      <c r="H14" s="25">
        <v>1412.88</v>
      </c>
      <c r="I14" s="25">
        <f t="shared" si="5"/>
        <v>989016.00000000012</v>
      </c>
      <c r="J14" s="25">
        <v>818.96</v>
      </c>
      <c r="K14" s="25">
        <f t="shared" si="6"/>
        <v>573272</v>
      </c>
      <c r="L14" s="25">
        <f>AVERAGE(J14,H14,F14)</f>
        <v>1111.28</v>
      </c>
      <c r="M14" s="34">
        <f t="shared" si="7"/>
        <v>777896</v>
      </c>
    </row>
    <row r="15" spans="1:16" s="5" customFormat="1" ht="57" customHeight="1">
      <c r="A15" s="4">
        <v>8</v>
      </c>
      <c r="B15" s="194"/>
      <c r="C15" s="195"/>
      <c r="D15" s="16" t="s">
        <v>11</v>
      </c>
      <c r="E15" s="15">
        <v>1000</v>
      </c>
      <c r="F15" s="23">
        <v>1508</v>
      </c>
      <c r="G15" s="23">
        <f t="shared" si="4"/>
        <v>1508000</v>
      </c>
      <c r="H15" s="25">
        <v>2204</v>
      </c>
      <c r="I15" s="25">
        <f t="shared" si="5"/>
        <v>2204000</v>
      </c>
      <c r="J15" s="25">
        <v>1972</v>
      </c>
      <c r="K15" s="25">
        <f t="shared" si="6"/>
        <v>1972000</v>
      </c>
      <c r="L15" s="25">
        <f>AVERAGE(F15,H15,J15)</f>
        <v>1894.6666666666667</v>
      </c>
      <c r="M15" s="34">
        <f t="shared" si="7"/>
        <v>1894666.6666666667</v>
      </c>
    </row>
    <row r="16" spans="1:16" s="5" customFormat="1" ht="57" customHeight="1">
      <c r="A16" s="4">
        <v>9</v>
      </c>
      <c r="B16" s="194"/>
      <c r="C16" s="195"/>
      <c r="D16" s="14" t="s">
        <v>5</v>
      </c>
      <c r="E16" s="15">
        <v>6</v>
      </c>
      <c r="F16" s="26">
        <v>104400</v>
      </c>
      <c r="G16" s="23">
        <f t="shared" si="4"/>
        <v>626400</v>
      </c>
      <c r="H16" s="25">
        <v>65540</v>
      </c>
      <c r="I16" s="25">
        <f t="shared" si="5"/>
        <v>393240</v>
      </c>
      <c r="J16" s="25">
        <v>58000</v>
      </c>
      <c r="K16" s="25">
        <f t="shared" si="6"/>
        <v>348000</v>
      </c>
      <c r="L16" s="25">
        <f t="shared" ref="L16:L22" si="8">AVERAGE(J16,H16)</f>
        <v>61770</v>
      </c>
      <c r="M16" s="34">
        <f t="shared" si="7"/>
        <v>370620</v>
      </c>
    </row>
    <row r="17" spans="1:16" s="5" customFormat="1" ht="57" customHeight="1">
      <c r="A17" s="4">
        <v>10</v>
      </c>
      <c r="B17" s="194"/>
      <c r="C17" s="195"/>
      <c r="D17" s="14" t="s">
        <v>12</v>
      </c>
      <c r="E17" s="15">
        <v>2</v>
      </c>
      <c r="F17" s="26">
        <v>522000</v>
      </c>
      <c r="G17" s="23">
        <f t="shared" si="4"/>
        <v>1044000</v>
      </c>
      <c r="H17" s="25">
        <v>278400</v>
      </c>
      <c r="I17" s="25">
        <f t="shared" si="5"/>
        <v>556800</v>
      </c>
      <c r="J17" s="25">
        <v>232000</v>
      </c>
      <c r="K17" s="25">
        <f t="shared" si="6"/>
        <v>464000</v>
      </c>
      <c r="L17" s="25">
        <f t="shared" si="8"/>
        <v>255200</v>
      </c>
      <c r="M17" s="34">
        <f t="shared" si="7"/>
        <v>510400</v>
      </c>
    </row>
    <row r="18" spans="1:16" s="5" customFormat="1" ht="60" customHeight="1">
      <c r="A18" s="4">
        <v>11</v>
      </c>
      <c r="B18" s="194"/>
      <c r="C18" s="195"/>
      <c r="D18" s="14" t="s">
        <v>13</v>
      </c>
      <c r="E18" s="15">
        <v>1000</v>
      </c>
      <c r="F18" s="26">
        <v>2262</v>
      </c>
      <c r="G18" s="23">
        <f t="shared" si="4"/>
        <v>2262000</v>
      </c>
      <c r="H18" s="25">
        <v>835.2</v>
      </c>
      <c r="I18" s="25">
        <f t="shared" si="5"/>
        <v>835200</v>
      </c>
      <c r="J18" s="25">
        <v>1030.08</v>
      </c>
      <c r="K18" s="25">
        <f t="shared" si="6"/>
        <v>1030079.9999999999</v>
      </c>
      <c r="L18" s="25">
        <f t="shared" si="8"/>
        <v>932.64</v>
      </c>
      <c r="M18" s="34">
        <f t="shared" si="7"/>
        <v>932640</v>
      </c>
    </row>
    <row r="19" spans="1:16" s="5" customFormat="1" ht="57" customHeight="1">
      <c r="A19" s="4">
        <v>12</v>
      </c>
      <c r="B19" s="194"/>
      <c r="C19" s="195"/>
      <c r="D19" s="14" t="s">
        <v>25</v>
      </c>
      <c r="E19" s="15">
        <v>1000</v>
      </c>
      <c r="F19" s="26">
        <v>5220</v>
      </c>
      <c r="G19" s="23">
        <f t="shared" si="4"/>
        <v>5220000</v>
      </c>
      <c r="H19" s="25">
        <v>4176</v>
      </c>
      <c r="I19" s="25">
        <f t="shared" si="5"/>
        <v>4176000</v>
      </c>
      <c r="J19" s="25">
        <v>1814.24</v>
      </c>
      <c r="K19" s="25">
        <f t="shared" si="6"/>
        <v>1814240</v>
      </c>
      <c r="L19" s="25">
        <f t="shared" si="8"/>
        <v>2995.12</v>
      </c>
      <c r="M19" s="34">
        <f t="shared" si="7"/>
        <v>2995120</v>
      </c>
      <c r="P19" s="49"/>
    </row>
    <row r="20" spans="1:16" s="5" customFormat="1" ht="57" customHeight="1">
      <c r="A20" s="4">
        <v>13</v>
      </c>
      <c r="B20" s="194"/>
      <c r="C20" s="195"/>
      <c r="D20" s="14" t="s">
        <v>14</v>
      </c>
      <c r="E20" s="15">
        <v>200</v>
      </c>
      <c r="F20" s="26">
        <v>6380</v>
      </c>
      <c r="G20" s="23">
        <f t="shared" si="4"/>
        <v>1276000</v>
      </c>
      <c r="H20" s="25">
        <v>986</v>
      </c>
      <c r="I20" s="25">
        <f t="shared" si="5"/>
        <v>197200</v>
      </c>
      <c r="J20" s="25">
        <v>1310.8</v>
      </c>
      <c r="K20" s="25">
        <f t="shared" si="6"/>
        <v>262160</v>
      </c>
      <c r="L20" s="25">
        <f t="shared" si="8"/>
        <v>1148.4000000000001</v>
      </c>
      <c r="M20" s="34">
        <f t="shared" si="7"/>
        <v>229680.00000000003</v>
      </c>
    </row>
    <row r="21" spans="1:16" s="5" customFormat="1" ht="57" customHeight="1">
      <c r="A21" s="4">
        <v>14</v>
      </c>
      <c r="B21" s="194"/>
      <c r="C21" s="195"/>
      <c r="D21" s="14" t="s">
        <v>15</v>
      </c>
      <c r="E21" s="15">
        <v>1000</v>
      </c>
      <c r="F21" s="26">
        <v>8700</v>
      </c>
      <c r="G21" s="23">
        <f t="shared" si="4"/>
        <v>8700000</v>
      </c>
      <c r="H21" s="25">
        <v>2760.8</v>
      </c>
      <c r="I21" s="25">
        <f t="shared" si="5"/>
        <v>2760800</v>
      </c>
      <c r="J21" s="25">
        <v>3016</v>
      </c>
      <c r="K21" s="25">
        <f t="shared" si="6"/>
        <v>3016000</v>
      </c>
      <c r="L21" s="25">
        <f t="shared" si="8"/>
        <v>2888.4</v>
      </c>
      <c r="M21" s="34">
        <f t="shared" si="7"/>
        <v>2888400</v>
      </c>
    </row>
    <row r="22" spans="1:16" s="5" customFormat="1" ht="57" customHeight="1" thickBot="1">
      <c r="A22" s="35">
        <v>15</v>
      </c>
      <c r="B22" s="196"/>
      <c r="C22" s="197"/>
      <c r="D22" s="36" t="s">
        <v>16</v>
      </c>
      <c r="E22" s="37">
        <v>15</v>
      </c>
      <c r="F22" s="28">
        <v>104400</v>
      </c>
      <c r="G22" s="38">
        <f t="shared" si="4"/>
        <v>1566000</v>
      </c>
      <c r="H22" s="39">
        <v>82592</v>
      </c>
      <c r="I22" s="39">
        <f t="shared" si="5"/>
        <v>1238880</v>
      </c>
      <c r="J22" s="39">
        <v>58000</v>
      </c>
      <c r="K22" s="39">
        <f t="shared" si="6"/>
        <v>870000</v>
      </c>
      <c r="L22" s="39">
        <f t="shared" si="8"/>
        <v>70296</v>
      </c>
      <c r="M22" s="40">
        <f t="shared" si="7"/>
        <v>1054440</v>
      </c>
    </row>
    <row r="23" spans="1:16" s="5" customFormat="1" ht="51" customHeight="1" thickBot="1">
      <c r="A23" s="178" t="s">
        <v>33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  <c r="L23" s="176">
        <f>SUM(M12:M22)</f>
        <v>15789262.666666668</v>
      </c>
      <c r="M23" s="177"/>
      <c r="N23" s="50"/>
    </row>
    <row r="24" spans="1:16" s="5" customFormat="1" ht="52.5" customHeight="1">
      <c r="A24" s="41">
        <v>16</v>
      </c>
      <c r="B24" s="198" t="s">
        <v>30</v>
      </c>
      <c r="C24" s="199"/>
      <c r="D24" s="42" t="s">
        <v>35</v>
      </c>
      <c r="E24" s="18">
        <v>25026</v>
      </c>
      <c r="F24" s="33">
        <v>174</v>
      </c>
      <c r="G24" s="33">
        <f>F24*E24</f>
        <v>4354524</v>
      </c>
      <c r="H24" s="34">
        <v>190</v>
      </c>
      <c r="I24" s="34">
        <f>H24*E24</f>
        <v>4754940</v>
      </c>
      <c r="J24" s="34">
        <v>277</v>
      </c>
      <c r="K24" s="34">
        <f>J24*E24</f>
        <v>6932202</v>
      </c>
      <c r="L24" s="34">
        <f>AVERAGE(J24,H24,F24)</f>
        <v>213.66666666666666</v>
      </c>
      <c r="M24" s="34">
        <f>L24*E24</f>
        <v>5347222</v>
      </c>
    </row>
    <row r="25" spans="1:16" s="5" customFormat="1" ht="52.5" customHeight="1">
      <c r="A25" s="6">
        <v>17</v>
      </c>
      <c r="B25" s="198"/>
      <c r="C25" s="199"/>
      <c r="D25" s="17" t="s">
        <v>20</v>
      </c>
      <c r="E25" s="47">
        <v>576</v>
      </c>
      <c r="F25" s="23">
        <v>30160</v>
      </c>
      <c r="G25" s="23">
        <f t="shared" ref="G25:G26" si="9">F25*E25</f>
        <v>17372160</v>
      </c>
      <c r="H25" s="25">
        <v>22694.240000000002</v>
      </c>
      <c r="I25" s="25">
        <f t="shared" ref="I25:I26" si="10">H25*E25</f>
        <v>13071882.24</v>
      </c>
      <c r="J25" s="25">
        <v>15100</v>
      </c>
      <c r="K25" s="25">
        <f t="shared" ref="K25:K26" si="11">J25*E25</f>
        <v>8697600</v>
      </c>
      <c r="L25" s="25">
        <f>AVERAGE(J25,H25,F25)</f>
        <v>22651.413333333334</v>
      </c>
      <c r="M25" s="34">
        <f t="shared" ref="M25:M26" si="12">L25*E25</f>
        <v>13047214.08</v>
      </c>
    </row>
    <row r="26" spans="1:16" s="5" customFormat="1" ht="52.5" customHeight="1">
      <c r="A26" s="6">
        <v>18</v>
      </c>
      <c r="B26" s="198"/>
      <c r="C26" s="200"/>
      <c r="D26" s="17" t="s">
        <v>17</v>
      </c>
      <c r="E26" s="47">
        <v>441</v>
      </c>
      <c r="F26" s="23">
        <v>15080</v>
      </c>
      <c r="G26" s="23">
        <f t="shared" si="9"/>
        <v>6650280</v>
      </c>
      <c r="H26" s="25">
        <v>11867.96</v>
      </c>
      <c r="I26" s="25">
        <f t="shared" si="10"/>
        <v>5233770.3599999994</v>
      </c>
      <c r="J26" s="25">
        <v>8328.7999999999993</v>
      </c>
      <c r="K26" s="25">
        <f t="shared" si="11"/>
        <v>3673000.8</v>
      </c>
      <c r="L26" s="25">
        <f>AVERAGE(J26,H26,F26)</f>
        <v>11758.919999999998</v>
      </c>
      <c r="M26" s="34">
        <f t="shared" si="12"/>
        <v>5185683.7199999988</v>
      </c>
    </row>
    <row r="27" spans="1:16" s="5" customFormat="1" ht="64.5" customHeight="1">
      <c r="A27" s="6">
        <v>19</v>
      </c>
      <c r="B27" s="198"/>
      <c r="C27" s="200"/>
      <c r="D27" s="17" t="s">
        <v>18</v>
      </c>
      <c r="E27" s="20" t="s">
        <v>36</v>
      </c>
      <c r="F27" s="23">
        <v>150</v>
      </c>
      <c r="G27" s="23">
        <f>F27*30000</f>
        <v>4500000</v>
      </c>
      <c r="H27" s="25">
        <v>132</v>
      </c>
      <c r="I27" s="25">
        <f>H27*30000</f>
        <v>3960000</v>
      </c>
      <c r="J27" s="25">
        <v>409</v>
      </c>
      <c r="K27" s="25">
        <f>J27*30000</f>
        <v>12270000</v>
      </c>
      <c r="L27" s="25">
        <f>AVERAGE(J27,H27,F27)</f>
        <v>230.33333333333334</v>
      </c>
      <c r="M27" s="34">
        <f>L27*30000</f>
        <v>6910000</v>
      </c>
    </row>
    <row r="28" spans="1:16" s="5" customFormat="1" ht="52.5" customHeight="1" thickBot="1">
      <c r="A28" s="43">
        <v>20</v>
      </c>
      <c r="B28" s="198"/>
      <c r="C28" s="200"/>
      <c r="D28" s="19" t="s">
        <v>19</v>
      </c>
      <c r="E28" s="44" t="s">
        <v>77</v>
      </c>
      <c r="F28" s="38">
        <v>522</v>
      </c>
      <c r="G28" s="38">
        <f>F28*30000</f>
        <v>15660000</v>
      </c>
      <c r="H28" s="39">
        <v>134</v>
      </c>
      <c r="I28" s="39">
        <f>H28*30000</f>
        <v>4020000</v>
      </c>
      <c r="J28" s="39">
        <v>295</v>
      </c>
      <c r="K28" s="39">
        <f>J28*30000</f>
        <v>8850000</v>
      </c>
      <c r="L28" s="39">
        <f>AVERAGE(J28,H28,F28)</f>
        <v>317</v>
      </c>
      <c r="M28" s="40">
        <f>L28*60000</f>
        <v>19020000</v>
      </c>
    </row>
    <row r="29" spans="1:16" s="5" customFormat="1" ht="39" customHeight="1" thickBot="1">
      <c r="A29" s="183" t="s">
        <v>34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5"/>
      <c r="L29" s="181">
        <f>SUM(M24:M28)</f>
        <v>49510119.799999997</v>
      </c>
      <c r="M29" s="182"/>
      <c r="N29" s="46"/>
    </row>
    <row r="30" spans="1:16" ht="42.75" customHeight="1" thickBot="1">
      <c r="A30" s="169" t="s">
        <v>29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1"/>
      <c r="L30" s="186">
        <f>SUM(L11,L23,L29)</f>
        <v>78271778.466666669</v>
      </c>
      <c r="M30" s="187"/>
    </row>
  </sheetData>
  <autoFilter ref="A6:E6">
    <filterColumn colId="1" showButton="0"/>
  </autoFilter>
  <mergeCells count="19">
    <mergeCell ref="C2:L2"/>
    <mergeCell ref="F5:G5"/>
    <mergeCell ref="H5:I5"/>
    <mergeCell ref="J5:K5"/>
    <mergeCell ref="A5:E5"/>
    <mergeCell ref="B7:C10"/>
    <mergeCell ref="B12:C22"/>
    <mergeCell ref="B24:C28"/>
    <mergeCell ref="L5:L6"/>
    <mergeCell ref="M5:M6"/>
    <mergeCell ref="B6:C6"/>
    <mergeCell ref="A30:K30"/>
    <mergeCell ref="L11:M11"/>
    <mergeCell ref="A11:K11"/>
    <mergeCell ref="L23:M23"/>
    <mergeCell ref="A23:K23"/>
    <mergeCell ref="L29:M29"/>
    <mergeCell ref="A29:K29"/>
    <mergeCell ref="L30:M30"/>
  </mergeCells>
  <pageMargins left="0.23622047244094491" right="0.23622047244094491" top="0.74803149606299213" bottom="0.74803149606299213" header="0.31496062992125984" footer="0.31496062992125984"/>
  <pageSetup scale="4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opLeftCell="A10" zoomScale="80" zoomScaleNormal="80" workbookViewId="0">
      <selection activeCell="H9" sqref="H9"/>
    </sheetView>
  </sheetViews>
  <sheetFormatPr baseColWidth="10" defaultRowHeight="15"/>
  <cols>
    <col min="1" max="1" width="11.5703125" customWidth="1"/>
    <col min="2" max="2" width="14.28515625" customWidth="1"/>
    <col min="3" max="3" width="14" customWidth="1"/>
    <col min="4" max="4" width="27.140625" customWidth="1"/>
    <col min="5" max="5" width="25.7109375" customWidth="1"/>
    <col min="6" max="6" width="26.28515625" customWidth="1"/>
    <col min="7" max="7" width="23.28515625" customWidth="1"/>
    <col min="8" max="8" width="32" customWidth="1"/>
    <col min="9" max="9" width="25.140625" customWidth="1"/>
  </cols>
  <sheetData>
    <row r="1" spans="1:9" ht="21">
      <c r="B1" s="252" t="s">
        <v>37</v>
      </c>
      <c r="C1" s="252"/>
      <c r="D1" s="252"/>
      <c r="E1" s="252"/>
      <c r="F1" s="252"/>
      <c r="G1" s="252"/>
    </row>
    <row r="3" spans="1:9">
      <c r="A3" s="253"/>
      <c r="B3" s="253"/>
      <c r="C3" s="253"/>
      <c r="D3" s="253"/>
      <c r="E3" s="253"/>
      <c r="F3" s="253"/>
      <c r="G3" s="253"/>
      <c r="H3" s="253"/>
      <c r="I3" s="253"/>
    </row>
    <row r="5" spans="1:9" ht="15" customHeight="1">
      <c r="A5" s="254" t="s">
        <v>38</v>
      </c>
      <c r="B5" s="254"/>
      <c r="C5" s="254"/>
      <c r="D5" s="254"/>
      <c r="E5" s="254"/>
      <c r="F5" s="254"/>
      <c r="G5" s="254"/>
      <c r="H5" s="254"/>
      <c r="I5" s="254"/>
    </row>
    <row r="6" spans="1:9" ht="60.75" customHeight="1">
      <c r="A6" s="254"/>
      <c r="B6" s="254"/>
      <c r="C6" s="254"/>
      <c r="D6" s="254"/>
      <c r="E6" s="254"/>
      <c r="F6" s="254"/>
      <c r="G6" s="254"/>
      <c r="H6" s="254"/>
      <c r="I6" s="254"/>
    </row>
    <row r="7" spans="1:9">
      <c r="A7" s="51"/>
      <c r="B7" s="51"/>
      <c r="C7" s="51"/>
      <c r="D7" s="51"/>
      <c r="E7" s="51"/>
      <c r="F7" s="51"/>
      <c r="G7" s="51"/>
      <c r="H7" s="51"/>
    </row>
    <row r="8" spans="1:9" ht="15.75" thickBot="1">
      <c r="A8" s="51"/>
      <c r="B8" s="51"/>
      <c r="C8" s="51"/>
      <c r="D8" s="51"/>
      <c r="E8" s="51"/>
      <c r="F8" s="51"/>
      <c r="G8" s="51"/>
      <c r="H8" s="51"/>
    </row>
    <row r="9" spans="1:9" ht="52.5" customHeight="1" thickBot="1">
      <c r="A9" s="255" t="s">
        <v>39</v>
      </c>
      <c r="B9" s="256"/>
      <c r="C9" s="256"/>
      <c r="D9" s="256"/>
      <c r="E9" s="256"/>
      <c r="F9" s="168" t="s">
        <v>74</v>
      </c>
      <c r="G9" s="168" t="s">
        <v>75</v>
      </c>
      <c r="H9" s="52" t="s">
        <v>76</v>
      </c>
      <c r="I9" s="53" t="s">
        <v>40</v>
      </c>
    </row>
    <row r="10" spans="1:9" ht="30.75" thickBot="1">
      <c r="A10" s="54" t="s">
        <v>0</v>
      </c>
      <c r="B10" s="257" t="s">
        <v>1</v>
      </c>
      <c r="C10" s="257"/>
      <c r="D10" s="55" t="s">
        <v>2</v>
      </c>
      <c r="E10" s="56" t="s">
        <v>41</v>
      </c>
      <c r="F10" s="57" t="s">
        <v>21</v>
      </c>
      <c r="G10" s="57" t="s">
        <v>21</v>
      </c>
      <c r="H10" s="58" t="s">
        <v>21</v>
      </c>
      <c r="I10" s="59" t="s">
        <v>21</v>
      </c>
    </row>
    <row r="11" spans="1:9" ht="22.5" customHeight="1">
      <c r="A11" s="258">
        <v>1</v>
      </c>
      <c r="B11" s="260" t="s">
        <v>8</v>
      </c>
      <c r="C11" s="261"/>
      <c r="D11" s="264" t="s">
        <v>4</v>
      </c>
      <c r="E11" s="60" t="s">
        <v>42</v>
      </c>
      <c r="F11" s="61">
        <v>4060</v>
      </c>
      <c r="G11" s="62">
        <v>2900</v>
      </c>
      <c r="H11" s="63">
        <v>2223.7200000000003</v>
      </c>
      <c r="I11" s="64">
        <f>AVERAGE(F11:H11)</f>
        <v>3061.2400000000002</v>
      </c>
    </row>
    <row r="12" spans="1:9" ht="30" customHeight="1">
      <c r="A12" s="258"/>
      <c r="B12" s="262"/>
      <c r="C12" s="263"/>
      <c r="D12" s="265"/>
      <c r="E12" s="65" t="s">
        <v>43</v>
      </c>
      <c r="F12" s="66">
        <v>2320</v>
      </c>
      <c r="G12" s="67">
        <v>2400</v>
      </c>
      <c r="H12" s="68">
        <v>1450</v>
      </c>
      <c r="I12" s="69">
        <f>AVERAGE(F12:H12)</f>
        <v>2056.6666666666665</v>
      </c>
    </row>
    <row r="13" spans="1:9" ht="48.75" customHeight="1" thickBot="1">
      <c r="A13" s="259"/>
      <c r="B13" s="262"/>
      <c r="C13" s="263"/>
      <c r="D13" s="265"/>
      <c r="E13" s="70" t="s">
        <v>44</v>
      </c>
      <c r="F13" s="28">
        <v>1276</v>
      </c>
      <c r="G13" s="28">
        <v>1226.1199999999999</v>
      </c>
      <c r="H13" s="28">
        <v>1077.6400000000001</v>
      </c>
      <c r="I13" s="71">
        <f>AVERAGE(F13:H13)</f>
        <v>1193.2533333333333</v>
      </c>
    </row>
    <row r="14" spans="1:9" ht="42" customHeight="1">
      <c r="A14" s="266">
        <v>2</v>
      </c>
      <c r="B14" s="262"/>
      <c r="C14" s="263"/>
      <c r="D14" s="264" t="s">
        <v>5</v>
      </c>
      <c r="E14" s="72" t="s">
        <v>45</v>
      </c>
      <c r="F14" s="73">
        <v>104400</v>
      </c>
      <c r="G14" s="73">
        <v>62640</v>
      </c>
      <c r="H14" s="73">
        <v>58000</v>
      </c>
      <c r="I14" s="74">
        <f>AVERAGE(H14,G14)</f>
        <v>60320</v>
      </c>
    </row>
    <row r="15" spans="1:9" ht="18.75" customHeight="1">
      <c r="A15" s="258"/>
      <c r="B15" s="262"/>
      <c r="C15" s="263"/>
      <c r="D15" s="265"/>
      <c r="E15" s="75" t="s">
        <v>46</v>
      </c>
      <c r="F15" s="76">
        <v>104400</v>
      </c>
      <c r="G15" s="77">
        <v>54000</v>
      </c>
      <c r="H15" s="77">
        <v>58000</v>
      </c>
      <c r="I15" s="78">
        <f>AVERAGE(G15:H15)</f>
        <v>56000</v>
      </c>
    </row>
    <row r="16" spans="1:9" ht="18.75" customHeight="1" thickBot="1">
      <c r="A16" s="259"/>
      <c r="B16" s="262"/>
      <c r="C16" s="263"/>
      <c r="D16" s="267"/>
      <c r="E16" s="79" t="s">
        <v>47</v>
      </c>
      <c r="F16" s="80">
        <v>104400</v>
      </c>
      <c r="G16" s="81">
        <v>54000</v>
      </c>
      <c r="H16" s="81">
        <v>58000</v>
      </c>
      <c r="I16" s="82">
        <f>AVERAGE(G16:H16)</f>
        <v>56000</v>
      </c>
    </row>
    <row r="17" spans="1:9" ht="18.75" customHeight="1">
      <c r="A17" s="266">
        <v>3</v>
      </c>
      <c r="B17" s="262"/>
      <c r="C17" s="263"/>
      <c r="D17" s="264" t="s">
        <v>6</v>
      </c>
      <c r="E17" s="60" t="s">
        <v>48</v>
      </c>
      <c r="F17" s="83">
        <v>6380</v>
      </c>
      <c r="G17" s="84">
        <v>6611</v>
      </c>
      <c r="H17" s="84">
        <v>2917.4</v>
      </c>
      <c r="I17" s="64">
        <f>AVERAGE(H17)</f>
        <v>2917.4</v>
      </c>
    </row>
    <row r="18" spans="1:9">
      <c r="A18" s="258"/>
      <c r="B18" s="262"/>
      <c r="C18" s="263"/>
      <c r="D18" s="265"/>
      <c r="E18" s="65" t="s">
        <v>49</v>
      </c>
      <c r="F18" s="76">
        <v>1740</v>
      </c>
      <c r="G18" s="77">
        <v>2831</v>
      </c>
      <c r="H18" s="77">
        <v>928</v>
      </c>
      <c r="I18" s="69">
        <f>AVERAGE(F18:H18)</f>
        <v>1833</v>
      </c>
    </row>
    <row r="19" spans="1:9" ht="38.25" customHeight="1" thickBot="1">
      <c r="A19" s="259"/>
      <c r="B19" s="262"/>
      <c r="C19" s="263"/>
      <c r="D19" s="265"/>
      <c r="E19" s="70" t="s">
        <v>50</v>
      </c>
      <c r="F19" s="26">
        <v>928</v>
      </c>
      <c r="G19" s="27">
        <v>1763.2</v>
      </c>
      <c r="H19" s="26">
        <v>580</v>
      </c>
      <c r="I19" s="85">
        <f>AVERAGE(H19,F19)</f>
        <v>754</v>
      </c>
    </row>
    <row r="20" spans="1:9">
      <c r="A20" s="266">
        <v>4</v>
      </c>
      <c r="B20" s="262"/>
      <c r="C20" s="263"/>
      <c r="D20" s="264" t="s">
        <v>7</v>
      </c>
      <c r="E20" s="60" t="s">
        <v>48</v>
      </c>
      <c r="F20" s="86">
        <v>1392</v>
      </c>
      <c r="G20" s="87">
        <v>827</v>
      </c>
      <c r="H20" s="87">
        <v>838.68000000000006</v>
      </c>
      <c r="I20" s="88">
        <f>AVERAGE(F20:H20)</f>
        <v>1019.2266666666668</v>
      </c>
    </row>
    <row r="21" spans="1:9">
      <c r="A21" s="258"/>
      <c r="B21" s="262"/>
      <c r="C21" s="263"/>
      <c r="D21" s="265"/>
      <c r="E21" s="65" t="s">
        <v>49</v>
      </c>
      <c r="F21" s="89">
        <v>580</v>
      </c>
      <c r="G21" s="90">
        <v>597</v>
      </c>
      <c r="H21" s="90">
        <v>264.48</v>
      </c>
      <c r="I21" s="91">
        <f>AVERAGE(F21:H21)</f>
        <v>480.49333333333334</v>
      </c>
    </row>
    <row r="22" spans="1:9" ht="48" customHeight="1" thickBot="1">
      <c r="A22" s="259"/>
      <c r="B22" s="262"/>
      <c r="C22" s="263"/>
      <c r="D22" s="265"/>
      <c r="E22" s="70" t="s">
        <v>50</v>
      </c>
      <c r="F22" s="28">
        <v>249.4</v>
      </c>
      <c r="G22" s="28">
        <v>226.2</v>
      </c>
      <c r="H22" s="28">
        <v>150.80000000000001</v>
      </c>
      <c r="I22" s="92">
        <f>AVERAGE(F22:H22)</f>
        <v>208.80000000000004</v>
      </c>
    </row>
    <row r="23" spans="1:9">
      <c r="A23" s="236">
        <v>5</v>
      </c>
      <c r="B23" s="237" t="s">
        <v>51</v>
      </c>
      <c r="C23" s="238"/>
      <c r="D23" s="242" t="s">
        <v>9</v>
      </c>
      <c r="E23" s="93" t="s">
        <v>52</v>
      </c>
      <c r="F23" s="86">
        <v>3480</v>
      </c>
      <c r="G23" s="87">
        <v>2325</v>
      </c>
      <c r="H23" s="62">
        <v>1624</v>
      </c>
      <c r="I23" s="88">
        <f>AVERAGE(G23:H23)</f>
        <v>1974.5</v>
      </c>
    </row>
    <row r="24" spans="1:9" ht="59.25" customHeight="1">
      <c r="A24" s="209"/>
      <c r="B24" s="239"/>
      <c r="C24" s="240"/>
      <c r="D24" s="243"/>
      <c r="E24" s="94" t="s">
        <v>53</v>
      </c>
      <c r="F24" s="26">
        <v>3828</v>
      </c>
      <c r="G24" s="26">
        <v>1716.8</v>
      </c>
      <c r="H24" s="26">
        <v>1392</v>
      </c>
      <c r="I24" s="95">
        <f>AVERAGE(G24:H24)</f>
        <v>1554.4</v>
      </c>
    </row>
    <row r="25" spans="1:9" ht="24.75" customHeight="1" thickBot="1">
      <c r="A25" s="230"/>
      <c r="B25" s="239"/>
      <c r="C25" s="240"/>
      <c r="D25" s="243"/>
      <c r="E25" s="96" t="s">
        <v>43</v>
      </c>
      <c r="F25" s="97">
        <v>1740</v>
      </c>
      <c r="G25" s="98">
        <v>1450</v>
      </c>
      <c r="H25" s="99">
        <v>1296</v>
      </c>
      <c r="I25" s="100">
        <f>AVERAGE(F25:H25)</f>
        <v>1495.3333333333333</v>
      </c>
    </row>
    <row r="26" spans="1:9" ht="24.75" customHeight="1">
      <c r="A26" s="208">
        <v>6</v>
      </c>
      <c r="B26" s="239"/>
      <c r="C26" s="240"/>
      <c r="D26" s="233" t="s">
        <v>10</v>
      </c>
      <c r="E26" s="93" t="s">
        <v>52</v>
      </c>
      <c r="F26" s="86">
        <v>4988</v>
      </c>
      <c r="G26" s="87">
        <v>2200</v>
      </c>
      <c r="H26" s="87">
        <v>2204</v>
      </c>
      <c r="I26" s="88">
        <f>AVERAGE(F26:H26)</f>
        <v>3130.6666666666665</v>
      </c>
    </row>
    <row r="27" spans="1:9" ht="46.5" customHeight="1">
      <c r="A27" s="209"/>
      <c r="B27" s="239"/>
      <c r="C27" s="240"/>
      <c r="D27" s="234"/>
      <c r="E27" s="94" t="s">
        <v>53</v>
      </c>
      <c r="F27" s="26">
        <v>4292</v>
      </c>
      <c r="G27" s="26">
        <v>2030</v>
      </c>
      <c r="H27" s="26">
        <v>3132</v>
      </c>
      <c r="I27" s="95">
        <f>AVERAGE(G27:H27)</f>
        <v>2581</v>
      </c>
    </row>
    <row r="28" spans="1:9" ht="15.75" thickBot="1">
      <c r="A28" s="230"/>
      <c r="B28" s="239"/>
      <c r="C28" s="240"/>
      <c r="D28" s="235"/>
      <c r="E28" s="79" t="s">
        <v>43</v>
      </c>
      <c r="F28" s="101">
        <v>5220</v>
      </c>
      <c r="G28" s="102">
        <v>1730</v>
      </c>
      <c r="H28" s="102">
        <v>2900</v>
      </c>
      <c r="I28" s="103">
        <f>AVERAGE(G28:H28)</f>
        <v>2315</v>
      </c>
    </row>
    <row r="29" spans="1:9">
      <c r="A29" s="208">
        <v>7</v>
      </c>
      <c r="B29" s="239"/>
      <c r="C29" s="240"/>
      <c r="D29" s="234" t="s">
        <v>54</v>
      </c>
      <c r="E29" s="104" t="s">
        <v>55</v>
      </c>
      <c r="F29" s="105">
        <v>1972</v>
      </c>
      <c r="G29" s="106">
        <v>2729</v>
      </c>
      <c r="H29" s="107">
        <v>1484.8</v>
      </c>
      <c r="I29" s="106">
        <f>AVERAGE(H29,F29)</f>
        <v>1728.4</v>
      </c>
    </row>
    <row r="30" spans="1:9">
      <c r="A30" s="209"/>
      <c r="B30" s="239"/>
      <c r="C30" s="240"/>
      <c r="D30" s="234"/>
      <c r="E30" s="65" t="s">
        <v>56</v>
      </c>
      <c r="F30" s="108">
        <v>1508</v>
      </c>
      <c r="G30" s="91">
        <v>1666</v>
      </c>
      <c r="H30" s="107">
        <v>1153.04</v>
      </c>
      <c r="I30" s="91">
        <f>AVERAGE(I28:I29,F30:H30)</f>
        <v>1674.0879999999997</v>
      </c>
    </row>
    <row r="31" spans="1:9" ht="52.5" customHeight="1" thickBot="1">
      <c r="A31" s="230"/>
      <c r="B31" s="239"/>
      <c r="C31" s="240"/>
      <c r="D31" s="235"/>
      <c r="E31" s="109" t="s">
        <v>57</v>
      </c>
      <c r="F31" s="26">
        <v>1102</v>
      </c>
      <c r="G31" s="26">
        <v>1412.88</v>
      </c>
      <c r="H31" s="26">
        <v>818.96</v>
      </c>
      <c r="I31" s="85">
        <f>AVERAGE(F31:H31)</f>
        <v>1111.28</v>
      </c>
    </row>
    <row r="32" spans="1:9">
      <c r="A32" s="208">
        <v>8</v>
      </c>
      <c r="B32" s="239"/>
      <c r="C32" s="240"/>
      <c r="D32" s="244" t="s">
        <v>11</v>
      </c>
      <c r="E32" s="93" t="s">
        <v>52</v>
      </c>
      <c r="F32" s="110">
        <v>1508</v>
      </c>
      <c r="G32" s="88">
        <v>2400</v>
      </c>
      <c r="H32" s="111">
        <v>2204</v>
      </c>
      <c r="I32" s="112">
        <f>AVERAGE(F32:H32)</f>
        <v>2037.3333333333333</v>
      </c>
    </row>
    <row r="33" spans="1:9" ht="39.75" customHeight="1">
      <c r="A33" s="209"/>
      <c r="B33" s="239"/>
      <c r="C33" s="240"/>
      <c r="D33" s="245"/>
      <c r="E33" s="94" t="s">
        <v>53</v>
      </c>
      <c r="F33" s="26">
        <v>1508</v>
      </c>
      <c r="G33" s="26">
        <v>2204</v>
      </c>
      <c r="H33" s="113">
        <v>1972</v>
      </c>
      <c r="I33" s="95">
        <f>AVERAGE(F33:H33)</f>
        <v>1894.6666666666667</v>
      </c>
    </row>
    <row r="34" spans="1:9" ht="15.75" thickBot="1">
      <c r="A34" s="230"/>
      <c r="B34" s="239"/>
      <c r="C34" s="240"/>
      <c r="D34" s="245"/>
      <c r="E34" s="96" t="s">
        <v>43</v>
      </c>
      <c r="F34" s="114">
        <v>1508</v>
      </c>
      <c r="G34" s="100">
        <v>1890</v>
      </c>
      <c r="H34" s="115">
        <v>1740</v>
      </c>
      <c r="I34" s="116">
        <f>AVERAGE(F34:H34)</f>
        <v>1712.6666666666667</v>
      </c>
    </row>
    <row r="35" spans="1:9" ht="46.5" customHeight="1">
      <c r="A35" s="208">
        <v>9</v>
      </c>
      <c r="B35" s="239"/>
      <c r="C35" s="240"/>
      <c r="D35" s="246" t="s">
        <v>5</v>
      </c>
      <c r="E35" s="72" t="s">
        <v>45</v>
      </c>
      <c r="F35" s="73">
        <v>104400</v>
      </c>
      <c r="G35" s="73">
        <v>65540</v>
      </c>
      <c r="H35" s="73">
        <v>58000</v>
      </c>
      <c r="I35" s="74">
        <f>AVERAGE(G35:H35)</f>
        <v>61770</v>
      </c>
    </row>
    <row r="36" spans="1:9">
      <c r="A36" s="209"/>
      <c r="B36" s="239"/>
      <c r="C36" s="240"/>
      <c r="D36" s="247"/>
      <c r="E36" s="104" t="s">
        <v>46</v>
      </c>
      <c r="F36" s="105">
        <v>104400</v>
      </c>
      <c r="G36" s="106">
        <v>56500</v>
      </c>
      <c r="H36" s="117">
        <v>58000</v>
      </c>
      <c r="I36" s="106">
        <f>AVERAGE(G36:H36)</f>
        <v>57250</v>
      </c>
    </row>
    <row r="37" spans="1:9" ht="15.75" thickBot="1">
      <c r="A37" s="230"/>
      <c r="B37" s="239"/>
      <c r="C37" s="240"/>
      <c r="D37" s="248"/>
      <c r="E37" s="79" t="s">
        <v>47</v>
      </c>
      <c r="F37" s="118">
        <v>104400</v>
      </c>
      <c r="G37" s="103">
        <v>56400</v>
      </c>
      <c r="H37" s="119">
        <v>58000</v>
      </c>
      <c r="I37" s="103">
        <f>AVERAGE(G37:H37)</f>
        <v>57200</v>
      </c>
    </row>
    <row r="38" spans="1:9" ht="46.5" customHeight="1" thickBot="1">
      <c r="A38" s="208">
        <v>10</v>
      </c>
      <c r="B38" s="239"/>
      <c r="C38" s="240"/>
      <c r="D38" s="228" t="s">
        <v>12</v>
      </c>
      <c r="E38" s="120" t="s">
        <v>45</v>
      </c>
      <c r="F38" s="26">
        <v>522000</v>
      </c>
      <c r="G38" s="26">
        <v>278400</v>
      </c>
      <c r="H38" s="26">
        <v>232000</v>
      </c>
      <c r="I38" s="85">
        <f>AVERAGE(H38,G38)</f>
        <v>255200</v>
      </c>
    </row>
    <row r="39" spans="1:9">
      <c r="A39" s="209"/>
      <c r="B39" s="239"/>
      <c r="C39" s="240"/>
      <c r="D39" s="229"/>
      <c r="E39" s="75" t="s">
        <v>46</v>
      </c>
      <c r="F39" s="89">
        <v>522000</v>
      </c>
      <c r="G39" s="90">
        <v>240000</v>
      </c>
      <c r="H39" s="121">
        <v>232000</v>
      </c>
      <c r="I39" s="122">
        <f>AVERAGE(G39,H39)</f>
        <v>236000</v>
      </c>
    </row>
    <row r="40" spans="1:9" ht="15.75" thickBot="1">
      <c r="A40" s="230"/>
      <c r="B40" s="239"/>
      <c r="C40" s="240"/>
      <c r="D40" s="229"/>
      <c r="E40" s="96" t="s">
        <v>47</v>
      </c>
      <c r="F40" s="97">
        <v>522000</v>
      </c>
      <c r="G40" s="98">
        <v>240000</v>
      </c>
      <c r="H40" s="123">
        <v>232000</v>
      </c>
      <c r="I40" s="124">
        <f>AVERAGE(G40,H40)</f>
        <v>236000</v>
      </c>
    </row>
    <row r="41" spans="1:9">
      <c r="A41" s="208">
        <v>11</v>
      </c>
      <c r="B41" s="239"/>
      <c r="C41" s="240"/>
      <c r="D41" s="233" t="s">
        <v>58</v>
      </c>
      <c r="E41" s="93" t="s">
        <v>52</v>
      </c>
      <c r="F41" s="125">
        <v>2900</v>
      </c>
      <c r="G41" s="126">
        <v>240000</v>
      </c>
      <c r="H41" s="127">
        <v>2473.12</v>
      </c>
      <c r="I41" s="88">
        <f>AVERAGE(H41,F41)</f>
        <v>2686.56</v>
      </c>
    </row>
    <row r="42" spans="1:9" ht="48" customHeight="1">
      <c r="A42" s="209"/>
      <c r="B42" s="239"/>
      <c r="C42" s="240"/>
      <c r="D42" s="234"/>
      <c r="E42" s="94" t="s">
        <v>53</v>
      </c>
      <c r="F42" s="26">
        <v>2262</v>
      </c>
      <c r="G42" s="26">
        <v>835.2</v>
      </c>
      <c r="H42" s="26">
        <v>1030.08</v>
      </c>
      <c r="I42" s="95">
        <f>AVERAGE(G42:H42)</f>
        <v>932.64</v>
      </c>
    </row>
    <row r="43" spans="1:9" ht="19.5" customHeight="1" thickBot="1">
      <c r="A43" s="209"/>
      <c r="B43" s="239"/>
      <c r="C43" s="240"/>
      <c r="D43" s="234"/>
      <c r="E43" s="96" t="s">
        <v>43</v>
      </c>
      <c r="F43" s="97">
        <v>1740</v>
      </c>
      <c r="G43" s="128">
        <v>716</v>
      </c>
      <c r="H43" s="123">
        <v>552.16</v>
      </c>
      <c r="I43" s="100">
        <f>SUM((F43*0.2)+(G43*0.7)+(H43*0.1))</f>
        <v>904.41600000000005</v>
      </c>
    </row>
    <row r="44" spans="1:9">
      <c r="A44" s="208">
        <v>12</v>
      </c>
      <c r="B44" s="239"/>
      <c r="C44" s="241"/>
      <c r="D44" s="249" t="s">
        <v>59</v>
      </c>
      <c r="E44" s="129" t="s">
        <v>60</v>
      </c>
      <c r="F44" s="86">
        <v>23200</v>
      </c>
      <c r="G44" s="87">
        <v>5800</v>
      </c>
      <c r="H44" s="87">
        <v>8646.64</v>
      </c>
      <c r="I44" s="88">
        <f>AVERAGE(G44)</f>
        <v>5800</v>
      </c>
    </row>
    <row r="45" spans="1:9" ht="25.5">
      <c r="A45" s="209"/>
      <c r="B45" s="239"/>
      <c r="C45" s="241"/>
      <c r="D45" s="250"/>
      <c r="E45" s="130" t="s">
        <v>61</v>
      </c>
      <c r="F45" s="89">
        <v>8120</v>
      </c>
      <c r="G45" s="90">
        <v>4900</v>
      </c>
      <c r="H45" s="90">
        <v>3169.12</v>
      </c>
      <c r="I45" s="91">
        <f>AVERAGE(H45)</f>
        <v>3169.12</v>
      </c>
    </row>
    <row r="46" spans="1:9" ht="55.5" customHeight="1" thickBot="1">
      <c r="A46" s="230"/>
      <c r="B46" s="239"/>
      <c r="C46" s="241"/>
      <c r="D46" s="251"/>
      <c r="E46" s="131" t="s">
        <v>62</v>
      </c>
      <c r="F46" s="132">
        <v>5220</v>
      </c>
      <c r="G46" s="132">
        <v>4176</v>
      </c>
      <c r="H46" s="132">
        <v>1814.24</v>
      </c>
      <c r="I46" s="85">
        <f>AVERAGE(H46,G46)</f>
        <v>2995.12</v>
      </c>
    </row>
    <row r="47" spans="1:9" ht="53.25" customHeight="1" thickBot="1">
      <c r="A47" s="208">
        <v>13</v>
      </c>
      <c r="B47" s="239"/>
      <c r="C47" s="240"/>
      <c r="D47" s="231" t="s">
        <v>14</v>
      </c>
      <c r="E47" s="133" t="s">
        <v>63</v>
      </c>
      <c r="F47" s="32">
        <v>6380</v>
      </c>
      <c r="G47" s="32">
        <v>986</v>
      </c>
      <c r="H47" s="32">
        <v>1310.8</v>
      </c>
      <c r="I47" s="134">
        <f t="shared" ref="I47:I52" si="0">AVERAGE(G47:H47)</f>
        <v>1148.4000000000001</v>
      </c>
    </row>
    <row r="48" spans="1:9" ht="15" customHeight="1">
      <c r="A48" s="209"/>
      <c r="B48" s="239"/>
      <c r="C48" s="240"/>
      <c r="D48" s="231"/>
      <c r="E48" s="135" t="s">
        <v>64</v>
      </c>
      <c r="F48" s="89">
        <v>3480</v>
      </c>
      <c r="G48" s="90">
        <v>1200</v>
      </c>
      <c r="H48" s="90">
        <v>1020.8</v>
      </c>
      <c r="I48" s="91">
        <f t="shared" si="0"/>
        <v>1110.4000000000001</v>
      </c>
    </row>
    <row r="49" spans="1:9" ht="15" customHeight="1" thickBot="1">
      <c r="A49" s="230"/>
      <c r="B49" s="239"/>
      <c r="C49" s="240"/>
      <c r="D49" s="232"/>
      <c r="E49" s="136" t="s">
        <v>42</v>
      </c>
      <c r="F49" s="118">
        <v>1914</v>
      </c>
      <c r="G49" s="103">
        <v>850</v>
      </c>
      <c r="H49" s="119">
        <v>921.04</v>
      </c>
      <c r="I49" s="103">
        <f t="shared" si="0"/>
        <v>885.52</v>
      </c>
    </row>
    <row r="50" spans="1:9" ht="14.25" customHeight="1">
      <c r="A50" s="208">
        <v>14</v>
      </c>
      <c r="B50" s="239"/>
      <c r="C50" s="240"/>
      <c r="D50" s="233" t="s">
        <v>15</v>
      </c>
      <c r="E50" s="137" t="s">
        <v>63</v>
      </c>
      <c r="F50" s="110">
        <v>33640</v>
      </c>
      <c r="G50" s="112">
        <v>3900</v>
      </c>
      <c r="H50" s="111">
        <v>6533.12</v>
      </c>
      <c r="I50" s="88">
        <f t="shared" si="0"/>
        <v>5216.5599999999995</v>
      </c>
    </row>
    <row r="51" spans="1:9" ht="30">
      <c r="A51" s="209"/>
      <c r="B51" s="239"/>
      <c r="C51" s="240"/>
      <c r="D51" s="234"/>
      <c r="E51" s="138" t="s">
        <v>65</v>
      </c>
      <c r="F51" s="139">
        <v>15080</v>
      </c>
      <c r="G51" s="77">
        <v>3600</v>
      </c>
      <c r="H51" s="140">
        <v>3808.2799999999997</v>
      </c>
      <c r="I51" s="69">
        <f t="shared" si="0"/>
        <v>3704.14</v>
      </c>
    </row>
    <row r="52" spans="1:9" ht="37.5" customHeight="1" thickBot="1">
      <c r="A52" s="230"/>
      <c r="B52" s="239"/>
      <c r="C52" s="240"/>
      <c r="D52" s="235"/>
      <c r="E52" s="141" t="s">
        <v>53</v>
      </c>
      <c r="F52" s="132">
        <v>8700</v>
      </c>
      <c r="G52" s="132">
        <v>2760.8</v>
      </c>
      <c r="H52" s="132">
        <v>3016</v>
      </c>
      <c r="I52" s="85">
        <f t="shared" si="0"/>
        <v>2888.4</v>
      </c>
    </row>
    <row r="53" spans="1:9" ht="26.25" customHeight="1">
      <c r="A53" s="208">
        <v>15</v>
      </c>
      <c r="B53" s="142"/>
      <c r="C53" s="143"/>
      <c r="D53" s="211" t="s">
        <v>16</v>
      </c>
      <c r="E53" s="60" t="s">
        <v>45</v>
      </c>
      <c r="F53" s="86">
        <v>104400</v>
      </c>
      <c r="G53" s="87">
        <v>72500</v>
      </c>
      <c r="H53" s="87">
        <v>58000</v>
      </c>
      <c r="I53" s="88">
        <f>AVERAGE(G53)</f>
        <v>72500</v>
      </c>
    </row>
    <row r="54" spans="1:9" ht="48" customHeight="1">
      <c r="A54" s="209"/>
      <c r="B54" s="142"/>
      <c r="C54" s="143"/>
      <c r="D54" s="212"/>
      <c r="E54" s="94" t="s">
        <v>46</v>
      </c>
      <c r="F54" s="26">
        <v>104400</v>
      </c>
      <c r="G54" s="26">
        <v>82592</v>
      </c>
      <c r="H54" s="26">
        <v>58000</v>
      </c>
      <c r="I54" s="95">
        <f>AVERAGE(G54:H54)</f>
        <v>70296</v>
      </c>
    </row>
    <row r="55" spans="1:9" ht="26.25" customHeight="1" thickBot="1">
      <c r="A55" s="210"/>
      <c r="B55" s="144"/>
      <c r="C55" s="145"/>
      <c r="D55" s="213"/>
      <c r="E55" s="79" t="s">
        <v>47</v>
      </c>
      <c r="F55" s="101">
        <v>104400</v>
      </c>
      <c r="G55" s="102">
        <v>71000</v>
      </c>
      <c r="H55" s="102">
        <v>58000</v>
      </c>
      <c r="I55" s="103">
        <f>((G55*0.85)+(H55*0.15))</f>
        <v>69050</v>
      </c>
    </row>
    <row r="56" spans="1:9" ht="24.75" customHeight="1">
      <c r="A56" s="214">
        <v>16</v>
      </c>
      <c r="B56" s="217"/>
      <c r="C56" s="218"/>
      <c r="D56" s="221" t="s">
        <v>66</v>
      </c>
      <c r="E56" s="146" t="s">
        <v>67</v>
      </c>
      <c r="F56" s="147">
        <v>174</v>
      </c>
      <c r="G56" s="147">
        <v>190</v>
      </c>
      <c r="H56" s="148">
        <v>277.24</v>
      </c>
      <c r="I56" s="149">
        <f>AVERAGE(F56:H56)</f>
        <v>213.74666666666667</v>
      </c>
    </row>
    <row r="57" spans="1:9">
      <c r="A57" s="215"/>
      <c r="B57" s="217"/>
      <c r="C57" s="218"/>
      <c r="D57" s="221"/>
      <c r="E57" s="150" t="s">
        <v>68</v>
      </c>
      <c r="F57" s="89">
        <v>173</v>
      </c>
      <c r="G57" s="90">
        <v>185</v>
      </c>
      <c r="H57" s="151">
        <v>273.76</v>
      </c>
      <c r="I57" s="91">
        <f>AVERAGE(F57:H57)</f>
        <v>210.58666666666667</v>
      </c>
    </row>
    <row r="58" spans="1:9" ht="45" customHeight="1" thickBot="1">
      <c r="A58" s="216"/>
      <c r="B58" s="217"/>
      <c r="C58" s="218"/>
      <c r="D58" s="221"/>
      <c r="E58" s="152" t="s">
        <v>69</v>
      </c>
      <c r="F58" s="153">
        <v>151</v>
      </c>
      <c r="G58" s="153">
        <v>150</v>
      </c>
      <c r="H58" s="154">
        <v>271</v>
      </c>
      <c r="I58" s="155">
        <f>AVERAGE(F58:H58)</f>
        <v>190.66666666666666</v>
      </c>
    </row>
    <row r="59" spans="1:9">
      <c r="A59" s="214">
        <v>17</v>
      </c>
      <c r="B59" s="217"/>
      <c r="C59" s="218"/>
      <c r="D59" s="222" t="s">
        <v>70</v>
      </c>
      <c r="E59" s="93" t="s">
        <v>52</v>
      </c>
      <c r="F59" s="86">
        <v>58000</v>
      </c>
      <c r="G59" s="87">
        <v>84200</v>
      </c>
      <c r="H59" s="62">
        <v>37890</v>
      </c>
      <c r="I59" s="88">
        <f>AVERAGE(H59,F59)</f>
        <v>47945</v>
      </c>
    </row>
    <row r="60" spans="1:9" ht="53.25" customHeight="1">
      <c r="A60" s="215"/>
      <c r="B60" s="217"/>
      <c r="C60" s="218"/>
      <c r="D60" s="221"/>
      <c r="E60" s="94" t="s">
        <v>53</v>
      </c>
      <c r="F60" s="26">
        <v>30160</v>
      </c>
      <c r="G60" s="26">
        <v>22694.240000000002</v>
      </c>
      <c r="H60" s="26">
        <v>15100</v>
      </c>
      <c r="I60" s="95">
        <f>AVERAGE(F60:H60)</f>
        <v>22651.413333333334</v>
      </c>
    </row>
    <row r="61" spans="1:9" ht="32.25" customHeight="1" thickBot="1">
      <c r="A61" s="216"/>
      <c r="B61" s="217"/>
      <c r="C61" s="218"/>
      <c r="D61" s="223"/>
      <c r="E61" s="79" t="s">
        <v>43</v>
      </c>
      <c r="F61" s="101">
        <v>17400</v>
      </c>
      <c r="G61" s="102">
        <v>18933</v>
      </c>
      <c r="H61" s="102">
        <v>9682</v>
      </c>
      <c r="I61" s="156">
        <f>AVERAGE(F61:G61)</f>
        <v>18166.5</v>
      </c>
    </row>
    <row r="62" spans="1:9">
      <c r="A62" s="214">
        <v>18</v>
      </c>
      <c r="B62" s="217"/>
      <c r="C62" s="218"/>
      <c r="D62" s="224" t="s">
        <v>17</v>
      </c>
      <c r="E62" s="157" t="s">
        <v>71</v>
      </c>
      <c r="F62" s="86">
        <v>23200</v>
      </c>
      <c r="G62" s="87">
        <v>27728</v>
      </c>
      <c r="H62" s="87">
        <v>13882.880000000001</v>
      </c>
      <c r="I62" s="88">
        <f>AVERAGE(H62,F62)</f>
        <v>18541.440000000002</v>
      </c>
    </row>
    <row r="63" spans="1:9" ht="51.75" customHeight="1">
      <c r="A63" s="215"/>
      <c r="B63" s="217"/>
      <c r="C63" s="218"/>
      <c r="D63" s="225"/>
      <c r="E63" s="158" t="s">
        <v>72</v>
      </c>
      <c r="F63" s="26">
        <v>15080</v>
      </c>
      <c r="G63" s="26">
        <v>11867.96</v>
      </c>
      <c r="H63" s="26">
        <v>8328.7999999999993</v>
      </c>
      <c r="I63" s="95">
        <f>AVERAGE(F63:H63)</f>
        <v>11758.919999999998</v>
      </c>
    </row>
    <row r="64" spans="1:9" ht="44.25" customHeight="1" thickBot="1">
      <c r="A64" s="216"/>
      <c r="B64" s="217"/>
      <c r="C64" s="218"/>
      <c r="D64" s="226"/>
      <c r="E64" s="159" t="s">
        <v>73</v>
      </c>
      <c r="F64" s="160">
        <v>11600</v>
      </c>
      <c r="G64" s="160">
        <v>10776</v>
      </c>
      <c r="H64" s="160">
        <v>6117.84</v>
      </c>
      <c r="I64" s="156">
        <f>AVERAGE(F64:G64)</f>
        <v>11188</v>
      </c>
    </row>
    <row r="65" spans="1:9" ht="30.75" customHeight="1">
      <c r="A65" s="214">
        <v>19</v>
      </c>
      <c r="B65" s="217"/>
      <c r="C65" s="218"/>
      <c r="D65" s="222" t="s">
        <v>18</v>
      </c>
      <c r="E65" s="72" t="s">
        <v>67</v>
      </c>
      <c r="F65" s="161">
        <v>150</v>
      </c>
      <c r="G65" s="161">
        <v>132</v>
      </c>
      <c r="H65" s="161">
        <v>409.48</v>
      </c>
      <c r="I65" s="162">
        <f t="shared" ref="I65:I70" si="1">AVERAGE(F65:H65)</f>
        <v>230.49333333333334</v>
      </c>
    </row>
    <row r="66" spans="1:9">
      <c r="A66" s="215"/>
      <c r="B66" s="217"/>
      <c r="C66" s="218"/>
      <c r="D66" s="221"/>
      <c r="E66" s="65" t="s">
        <v>68</v>
      </c>
      <c r="F66" s="89">
        <v>145</v>
      </c>
      <c r="G66" s="89">
        <v>128</v>
      </c>
      <c r="H66" s="89">
        <v>407.16</v>
      </c>
      <c r="I66" s="91">
        <f t="shared" si="1"/>
        <v>226.72000000000003</v>
      </c>
    </row>
    <row r="67" spans="1:9" ht="46.5" customHeight="1" thickBot="1">
      <c r="A67" s="216"/>
      <c r="B67" s="217"/>
      <c r="C67" s="218"/>
      <c r="D67" s="221"/>
      <c r="E67" s="152" t="s">
        <v>69</v>
      </c>
      <c r="F67" s="99">
        <v>139</v>
      </c>
      <c r="G67" s="99">
        <v>111</v>
      </c>
      <c r="H67" s="99">
        <v>406</v>
      </c>
      <c r="I67" s="155">
        <f t="shared" si="1"/>
        <v>218.66666666666666</v>
      </c>
    </row>
    <row r="68" spans="1:9" ht="15.75" customHeight="1">
      <c r="A68" s="214">
        <v>20</v>
      </c>
      <c r="B68" s="217"/>
      <c r="C68" s="218"/>
      <c r="D68" s="222" t="s">
        <v>19</v>
      </c>
      <c r="E68" s="163" t="s">
        <v>67</v>
      </c>
      <c r="F68" s="164">
        <v>522</v>
      </c>
      <c r="G68" s="125">
        <v>134</v>
      </c>
      <c r="H68" s="125">
        <v>294.64</v>
      </c>
      <c r="I68" s="165">
        <f t="shared" si="1"/>
        <v>316.88</v>
      </c>
    </row>
    <row r="69" spans="1:9" ht="15.75" customHeight="1">
      <c r="A69" s="215"/>
      <c r="B69" s="217"/>
      <c r="C69" s="218"/>
      <c r="D69" s="221"/>
      <c r="E69" s="150" t="s">
        <v>68</v>
      </c>
      <c r="F69" s="89">
        <v>480</v>
      </c>
      <c r="G69" s="90">
        <v>130</v>
      </c>
      <c r="H69" s="90">
        <v>284.2</v>
      </c>
      <c r="I69" s="122">
        <f t="shared" si="1"/>
        <v>298.06666666666666</v>
      </c>
    </row>
    <row r="70" spans="1:9" ht="42.75" customHeight="1" thickBot="1">
      <c r="A70" s="227"/>
      <c r="B70" s="219"/>
      <c r="C70" s="220"/>
      <c r="D70" s="223"/>
      <c r="E70" s="166" t="s">
        <v>69</v>
      </c>
      <c r="F70" s="167">
        <v>463</v>
      </c>
      <c r="G70" s="167">
        <v>114</v>
      </c>
      <c r="H70" s="167">
        <v>275</v>
      </c>
      <c r="I70" s="85">
        <f t="shared" si="1"/>
        <v>284</v>
      </c>
    </row>
  </sheetData>
  <sheetProtection password="D31A" sheet="1" objects="1" scenarios="1"/>
  <mergeCells count="48">
    <mergeCell ref="A11:A13"/>
    <mergeCell ref="B11:C22"/>
    <mergeCell ref="D11:D13"/>
    <mergeCell ref="A14:A16"/>
    <mergeCell ref="D14:D16"/>
    <mergeCell ref="A17:A19"/>
    <mergeCell ref="D17:D19"/>
    <mergeCell ref="A20:A22"/>
    <mergeCell ref="D20:D22"/>
    <mergeCell ref="B1:G1"/>
    <mergeCell ref="A3:I3"/>
    <mergeCell ref="A5:I6"/>
    <mergeCell ref="A9:E9"/>
    <mergeCell ref="B10:C10"/>
    <mergeCell ref="A23:A25"/>
    <mergeCell ref="B23:C52"/>
    <mergeCell ref="D23:D25"/>
    <mergeCell ref="A26:A28"/>
    <mergeCell ref="D26:D28"/>
    <mergeCell ref="A29:A31"/>
    <mergeCell ref="D29:D31"/>
    <mergeCell ref="A32:A34"/>
    <mergeCell ref="D32:D34"/>
    <mergeCell ref="A35:A37"/>
    <mergeCell ref="D35:D37"/>
    <mergeCell ref="A41:A43"/>
    <mergeCell ref="D41:D43"/>
    <mergeCell ref="A44:A46"/>
    <mergeCell ref="D44:D46"/>
    <mergeCell ref="A38:A40"/>
    <mergeCell ref="D38:D40"/>
    <mergeCell ref="A47:A49"/>
    <mergeCell ref="D47:D49"/>
    <mergeCell ref="A50:A52"/>
    <mergeCell ref="D50:D52"/>
    <mergeCell ref="A53:A55"/>
    <mergeCell ref="D53:D55"/>
    <mergeCell ref="A56:A58"/>
    <mergeCell ref="B56:C70"/>
    <mergeCell ref="D56:D58"/>
    <mergeCell ref="A59:A61"/>
    <mergeCell ref="D59:D61"/>
    <mergeCell ref="A62:A64"/>
    <mergeCell ref="D62:D64"/>
    <mergeCell ref="A65:A67"/>
    <mergeCell ref="D65:D67"/>
    <mergeCell ref="A68:A70"/>
    <mergeCell ref="D68:D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CALCULO DEL PRESUPUESTO</vt:lpstr>
      <vt:lpstr>PRECIOS POR RANGO</vt:lpstr>
      <vt:lpstr>'CALCULO DEL PRESUPUESTO'!Área_de_impresión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mcastellanos</dc:creator>
  <cp:lastModifiedBy>cramirez</cp:lastModifiedBy>
  <cp:lastPrinted>2013-02-27T18:59:20Z</cp:lastPrinted>
  <dcterms:created xsi:type="dcterms:W3CDTF">2012-12-14T16:16:54Z</dcterms:created>
  <dcterms:modified xsi:type="dcterms:W3CDTF">2014-06-16T20:45:02Z</dcterms:modified>
</cp:coreProperties>
</file>