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115" windowHeight="6990"/>
  </bookViews>
  <sheets>
    <sheet name="CONECTICS" sheetId="4" r:id="rId1"/>
    <sheet name="oferta económica" sheetId="5" r:id="rId2"/>
    <sheet name="puntaje" sheetId="6" r:id="rId3"/>
  </sheets>
  <calcPr calcId="124519"/>
</workbook>
</file>

<file path=xl/calcChain.xml><?xml version="1.0" encoding="utf-8"?>
<calcChain xmlns="http://schemas.openxmlformats.org/spreadsheetml/2006/main">
  <c r="B17" i="6"/>
  <c r="C12"/>
  <c r="E79" i="5"/>
  <c r="E78"/>
  <c r="B6" i="6"/>
  <c r="B8"/>
  <c r="C11"/>
  <c r="C89" i="5" l="1"/>
  <c r="C88"/>
  <c r="D80"/>
  <c r="G66"/>
  <c r="I66" s="1"/>
  <c r="F66"/>
  <c r="F52"/>
  <c r="G52" s="1"/>
  <c r="I52" s="1"/>
  <c r="F37"/>
  <c r="G37" s="1"/>
  <c r="I37" s="1"/>
  <c r="G22"/>
  <c r="I22" s="1"/>
  <c r="F22"/>
  <c r="I9"/>
  <c r="G9"/>
  <c r="F9"/>
  <c r="D30" i="4" l="1"/>
  <c r="D28"/>
  <c r="E22"/>
  <c r="D22"/>
  <c r="D32"/>
</calcChain>
</file>

<file path=xl/comments1.xml><?xml version="1.0" encoding="utf-8"?>
<comments xmlns="http://schemas.openxmlformats.org/spreadsheetml/2006/main">
  <authors>
    <author>ssalazar</author>
  </authors>
  <commentList>
    <comment ref="E82" authorId="0">
      <text>
        <r>
          <rPr>
            <b/>
            <sz val="9"/>
            <color indexed="81"/>
            <rFont val="Tahoma"/>
            <family val="2"/>
          </rPr>
          <t>ssalazar:</t>
        </r>
        <r>
          <rPr>
            <sz val="9"/>
            <color indexed="81"/>
            <rFont val="Tahoma"/>
            <family val="2"/>
          </rPr>
          <t xml:space="preserve">
Diligenciar la oferta de tiempo de ejecución.</t>
        </r>
      </text>
    </comment>
  </commentList>
</comments>
</file>

<file path=xl/sharedStrings.xml><?xml version="1.0" encoding="utf-8"?>
<sst xmlns="http://schemas.openxmlformats.org/spreadsheetml/2006/main" count="236" uniqueCount="138">
  <si>
    <t>INSTITUTO COLOMBIANO PARA LA EVALUACIÓN DE LA EDUCACIÓN - ICFES</t>
  </si>
  <si>
    <t>SUBDIRECCIÓN FINANCIERA Y CONTABLE</t>
  </si>
  <si>
    <t>NOMBRE DE LA EMPRESA:</t>
  </si>
  <si>
    <t>DOMICILIO:</t>
  </si>
  <si>
    <t>ACTIVO CORRIENTE</t>
  </si>
  <si>
    <t>PASIVO CORRIENTE</t>
  </si>
  <si>
    <t>ACTIVO TOTAL</t>
  </si>
  <si>
    <t>PASIVO TOTAL</t>
  </si>
  <si>
    <t>PATRIMONIO TOTAL</t>
  </si>
  <si>
    <t>ANÁLISIS FINANCIERO</t>
  </si>
  <si>
    <t>LIQUIDEZ</t>
  </si>
  <si>
    <t>Activo Corriente/Pasivo Corriente</t>
  </si>
  <si>
    <t>NIVEL DE ENDEUDAMIENTO</t>
  </si>
  <si>
    <t>(Pasivo Total/Activo Total)*100</t>
  </si>
  <si>
    <t>PATRIMONIAL</t>
  </si>
  <si>
    <t xml:space="preserve">Patrimonio del Proponente / Presupuesto Oficial </t>
  </si>
  <si>
    <t xml:space="preserve">Mayor a 1  </t>
  </si>
  <si>
    <t xml:space="preserve">Menor  o igual a  70% </t>
  </si>
  <si>
    <t xml:space="preserve">Mayor o igual a 0.5 </t>
  </si>
  <si>
    <t>NIT:</t>
  </si>
  <si>
    <t>Bogotá</t>
  </si>
  <si>
    <t>CUENTAS BALANCE Y GENERAL Y  ESTADO DE RESULTADOS</t>
  </si>
  <si>
    <t>PRESUPUESTO OFICIAL ESTIMADO</t>
  </si>
  <si>
    <t>INDICADOR</t>
  </si>
  <si>
    <t>CUMPLE</t>
  </si>
  <si>
    <t>SI</t>
  </si>
  <si>
    <t>CLAUDIA ORTEGA PACANCHIQUE</t>
  </si>
  <si>
    <t>Subdirección Financiera y Contable</t>
  </si>
  <si>
    <t>Profesional Especializado</t>
  </si>
  <si>
    <t>RESULTADO
2014</t>
  </si>
  <si>
    <t>VALOR REQUERIDO  SD 09 2015</t>
  </si>
  <si>
    <t>EVALUACIÓN FINANCIERA PROCESO DE SELECCIÓN SD 010 2015</t>
  </si>
  <si>
    <r>
      <rPr>
        <b/>
        <sz val="11"/>
        <color theme="1"/>
        <rFont val="Calibri"/>
        <family val="2"/>
        <scheme val="minor"/>
      </rPr>
      <t>OBJETO PROCESO</t>
    </r>
    <r>
      <rPr>
        <sz val="11"/>
        <color theme="1"/>
        <rFont val="Calibri"/>
        <family val="2"/>
        <scheme val="minor"/>
      </rPr>
      <t>: Suministrar, en calidad de arrendamiento, equipos de cómputo con solución de respaldo de información, soporte técnico y mantenimiento preventivo y correctivo, así como también los servicios asociados a su instalación y puesta en funcionamiento, de conformidad con lo establecido y en las cantidades expresadas en el Anexo Técnico y los términos de referencia.</t>
    </r>
  </si>
  <si>
    <t>900,554,131-9</t>
  </si>
  <si>
    <t xml:space="preserve">CONECTICS S.A </t>
  </si>
  <si>
    <t>Estado de resultados a corte 31 de diciembre de 2014 y comparado año 2013</t>
  </si>
  <si>
    <t>Balance General a corte 31 de diciembre de 2014 y comparado año 2013</t>
  </si>
  <si>
    <t>Fotocopia antecedentes disciplinarios contador público (Martha Isabel Gacharna Pérez)</t>
  </si>
  <si>
    <t>Fotocopia antecedentes disciplinarios Revisor Fiscal (Hilda Mercedes  Leon De Rodríguez)</t>
  </si>
  <si>
    <t>Bogotá, mayo 05 de 2015</t>
  </si>
  <si>
    <t>Renovación tecnológica 2015 ICFES</t>
  </si>
  <si>
    <t>Computadores de Escritorio</t>
  </si>
  <si>
    <t>CANTIDAD</t>
  </si>
  <si>
    <t>REQUERIMIENTO</t>
  </si>
  <si>
    <t xml:space="preserve">OFRECIDO </t>
  </si>
  <si>
    <t>Valor unitario</t>
  </si>
  <si>
    <t>Valor unitario + IVA</t>
  </si>
  <si>
    <t>Precio total equipos MENSUAL</t>
  </si>
  <si>
    <t xml:space="preserve">meses </t>
  </si>
  <si>
    <t>Valor total</t>
  </si>
  <si>
    <t xml:space="preserve">Procesador </t>
  </si>
  <si>
    <t>Intel Core i7-4770, 3.40 GHz o AMD FX 8350 o Superior</t>
  </si>
  <si>
    <t>Memoria</t>
  </si>
  <si>
    <t>6 GB o superior</t>
  </si>
  <si>
    <t>Disco Duro</t>
  </si>
  <si>
    <t>500 GB 7200 RPM Sata II o superior</t>
  </si>
  <si>
    <t>Puertos</t>
  </si>
  <si>
    <t>lan 10/100/1000 Cuatro Puertos USB 2.0 dos Puertos USB 3.0 DOS Puertos PS/2 Un(1) Puerto VGA entrada y salida de auidio 3,5mm</t>
  </si>
  <si>
    <t>Sistema Operativo</t>
  </si>
  <si>
    <t>Windows 8 PRO 64 bits, downgrade WIN 7 PRO 64Bits</t>
  </si>
  <si>
    <t>Monitor</t>
  </si>
  <si>
    <t>LCD o LED 18,5" o Superior</t>
  </si>
  <si>
    <t>Teclado</t>
  </si>
  <si>
    <t>PS/2 o USB Espaañol Latinoamerica</t>
  </si>
  <si>
    <t>Mouse</t>
  </si>
  <si>
    <t>PS/2 o USB optico, Netscroll</t>
  </si>
  <si>
    <t>Garantia</t>
  </si>
  <si>
    <t>3 Años Partes, mano de obra y atención en sitio</t>
  </si>
  <si>
    <t>Tiempo de entrega</t>
  </si>
  <si>
    <t>Portatiles Multimodo</t>
  </si>
  <si>
    <t>OFRECIDO</t>
  </si>
  <si>
    <t>Precio unitario MENSUAL</t>
  </si>
  <si>
    <t xml:space="preserve"> Intel® Core™ i7 4ta Generacion o Intel® Core™ M</t>
  </si>
  <si>
    <t>256 SSD o superior</t>
  </si>
  <si>
    <t>802.11 b/g/n, Bluetooth® 4.02
Dos Puertos USB 3.0. Puerto HDMI o MiniHdmi+Conversor, 2-in-1 (SD/MMC) card reader, entrada y salida de auidio 3,5mm</t>
  </si>
  <si>
    <t>Windows 8.1 PRO 64 bits</t>
  </si>
  <si>
    <t>Pantalla</t>
  </si>
  <si>
    <t>13.3" QHD+ 3200 x 1800 IPS multitouch display</t>
  </si>
  <si>
    <t>Espaañol Latinoamerica</t>
  </si>
  <si>
    <t>USB optico, Netscroll</t>
  </si>
  <si>
    <t xml:space="preserve">Peso </t>
  </si>
  <si>
    <t>1,5 kg o menor</t>
  </si>
  <si>
    <t>Adicionales</t>
  </si>
  <si>
    <t>Grabador de DVD Compacto y/o plano, cable HDMI de 10 Mts Maletin.</t>
  </si>
  <si>
    <t>Estaciones de trabajo</t>
  </si>
  <si>
    <t>Procesador Intel® Xeon® E5-1620 v3 (10MB Caché, 3.50 GHz) o Superior</t>
  </si>
  <si>
    <t>16 GB o superior</t>
  </si>
  <si>
    <t>500 GB 7200 RPM Sata II o superior X 2</t>
  </si>
  <si>
    <t>lan 10/100/1000 Cuatro Puertos USB 2.0 Cuatro Puertos USB 3.0, entrada y salida de auidio 3,5mm</t>
  </si>
  <si>
    <t>Video</t>
  </si>
  <si>
    <t>Tarjeta de video DVI 1GB</t>
  </si>
  <si>
    <t>LCD o LED 22" o Superior</t>
  </si>
  <si>
    <t>Mac escritorio Direccion</t>
  </si>
  <si>
    <t>Procesador</t>
  </si>
  <si>
    <t xml:space="preserve"> 2.9 GHz Procesador Intel Core i5 quad core.</t>
  </si>
  <si>
    <t xml:space="preserve"> 8 GB de memoria DDR3 de 1600 MHz. </t>
  </si>
  <si>
    <t xml:space="preserve"> Disco duro de 1 TB. </t>
  </si>
  <si>
    <t xml:space="preserve"> lan 10/100/1000 Cuatro Puertos USB 3,0 y salida de audio 3,5mm. </t>
  </si>
  <si>
    <t xml:space="preserve"> Procesador gráfico 1 GB de memoria GDDR5.</t>
  </si>
  <si>
    <t xml:space="preserve"> Mac OS X Mavericks. </t>
  </si>
  <si>
    <t>Pantalla retroiluminada por LED de 21.5 pulgadas</t>
  </si>
  <si>
    <t>Adicional</t>
  </si>
  <si>
    <t xml:space="preserve">Licencia office Mac. </t>
  </si>
  <si>
    <t xml:space="preserve"> Óptico, Netscroll. </t>
  </si>
  <si>
    <t>Garantía</t>
  </si>
  <si>
    <t xml:space="preserve"> 1 Año Partes, mano de obra y atención en sitio</t>
  </si>
  <si>
    <t>Mac Portatil Direccion</t>
  </si>
  <si>
    <t xml:space="preserve"> Intel Core i5 dual core de 1.4 GHz. </t>
  </si>
  <si>
    <t xml:space="preserve"> 4GB o superior. </t>
  </si>
  <si>
    <t xml:space="preserve"> 128 SSD o superior. </t>
  </si>
  <si>
    <t xml:space="preserve"> 802.11 b/g/n, Bluetooth® 4.02 Dos Puertos USB 3.0. </t>
  </si>
  <si>
    <t xml:space="preserve"> 11,6". </t>
  </si>
  <si>
    <t>Peso</t>
  </si>
  <si>
    <t xml:space="preserve"> 1,5 kg o menor. </t>
  </si>
  <si>
    <t xml:space="preserve"> Licencia office Mac. Maletín. </t>
  </si>
  <si>
    <t>VALOR TOTAL DE LA OFERTA</t>
  </si>
  <si>
    <t xml:space="preserve">Nombre o Razon social </t>
  </si>
  <si>
    <t>Nit</t>
  </si>
  <si>
    <t>Persona Contacto</t>
  </si>
  <si>
    <t>Telefono</t>
  </si>
  <si>
    <t>Email</t>
  </si>
  <si>
    <t>8 meses</t>
  </si>
  <si>
    <t>*Incluir marca y modelo</t>
  </si>
  <si>
    <r>
      <rPr>
        <b/>
        <sz val="11"/>
        <color theme="1"/>
        <rFont val="Calibri"/>
        <family val="2"/>
        <scheme val="minor"/>
      </rPr>
      <t xml:space="preserve">TIEMPO DE EJECUCIÓN días </t>
    </r>
    <r>
      <rPr>
        <sz val="11"/>
        <color theme="1"/>
        <rFont val="Calibri"/>
        <family val="2"/>
        <scheme val="minor"/>
      </rPr>
      <t xml:space="preserve">  </t>
    </r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</si>
  <si>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Solo se debe diligenciar el presente formato en donde corresponda de acuerdo al ítem que se va a ofertar. Ningún espacio puede contener un valor igual a cero (0). El valor de la oferta económica deberá expresarse en pesos colombianos. Los servicios asociados se describen en el anexo técnico del presente proceso de selección directa.</t>
    </r>
  </si>
  <si>
    <t>DIANA MILENA LOZANO</t>
  </si>
  <si>
    <t>dlozano@conectics.net</t>
  </si>
  <si>
    <t>$ pesos</t>
  </si>
  <si>
    <t>VALOR OFERTADO (valor unitario antes de IVA (en pesos
colombianos)</t>
  </si>
  <si>
    <t>PUNTAJE</t>
  </si>
  <si>
    <t>VALOR SIN INVA</t>
  </si>
  <si>
    <t>IVA</t>
  </si>
  <si>
    <t>Notas a los estados financieros, certificación de estados financieros y dictamen de revisor fiscal, si a ello hay lugar, con base en lo dispuesto en el parágrafo 2º del artículo 13 de la Ley 43 de 1990 y/o el artículo 203 del Código de Comercio.</t>
  </si>
  <si>
    <t>Fotocopia cédula contador publico  (Martha Isabel Gacharna Pérez)</t>
  </si>
  <si>
    <t>Fotocopa tarjeta profesional contador público  (Martha Isabel Gacharna Pérez)</t>
  </si>
  <si>
    <t>Fotocopia cédula Revisor Fiscal (Hilda Mercedes  Leon De Rodríguez)</t>
  </si>
  <si>
    <t>Fotocopa tarjeta profesional Revisor Fiscal (Hilda Mercedes  Leon De Rodríguez)</t>
  </si>
  <si>
    <t>Expresados en pesos $</t>
  </si>
</sst>
</file>

<file path=xl/styles.xml><?xml version="1.0" encoding="utf-8"?>
<styleSheet xmlns="http://schemas.openxmlformats.org/spreadsheetml/2006/main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(&quot;$&quot;\ * #,##0_);_(&quot;$&quot;\ * \(#,##0\);_(&quot;$&quot;\ * &quot;-&quot;??_);_(@_)"/>
    <numFmt numFmtId="167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0" xfId="1" applyNumberFormat="1" applyFont="1" applyBorder="1" applyAlignment="1"/>
    <xf numFmtId="165" fontId="0" fillId="0" borderId="0" xfId="1" applyNumberFormat="1" applyFont="1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2" borderId="2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0" fillId="0" borderId="0" xfId="0" applyNumberFormat="1" applyBorder="1"/>
    <xf numFmtId="0" fontId="2" fillId="0" borderId="0" xfId="0" applyFont="1" applyBorder="1" applyAlignment="1">
      <alignment vertical="center"/>
    </xf>
    <xf numFmtId="165" fontId="0" fillId="0" borderId="0" xfId="0" applyNumberFormat="1"/>
    <xf numFmtId="4" fontId="0" fillId="0" borderId="1" xfId="1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top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166" fontId="6" fillId="0" borderId="0" xfId="3" applyNumberFormat="1" applyFont="1"/>
    <xf numFmtId="166" fontId="6" fillId="0" borderId="0" xfId="3" applyNumberFormat="1" applyFont="1" applyBorder="1"/>
    <xf numFmtId="166" fontId="7" fillId="0" borderId="0" xfId="3" applyNumberFormat="1" applyFont="1" applyBorder="1"/>
    <xf numFmtId="0" fontId="7" fillId="5" borderId="1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166" fontId="11" fillId="0" borderId="0" xfId="3" applyNumberFormat="1" applyFont="1" applyAlignment="1">
      <alignment horizontal="justify"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0" fontId="7" fillId="5" borderId="19" xfId="0" applyFont="1" applyFill="1" applyBorder="1" applyAlignment="1">
      <alignment horizontal="center" vertical="center"/>
    </xf>
    <xf numFmtId="166" fontId="7" fillId="0" borderId="24" xfId="3" applyNumberFormat="1" applyFont="1" applyBorder="1"/>
    <xf numFmtId="0" fontId="7" fillId="5" borderId="23" xfId="0" applyFont="1" applyFill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" fillId="0" borderId="2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12" fillId="0" borderId="24" xfId="4" applyBorder="1" applyAlignment="1" applyProtection="1">
      <alignment wrapText="1"/>
    </xf>
    <xf numFmtId="0" fontId="2" fillId="8" borderId="1" xfId="0" applyFont="1" applyFill="1" applyBorder="1" applyAlignment="1">
      <alignment horizontal="center" vertical="center" wrapText="1"/>
    </xf>
    <xf numFmtId="164" fontId="0" fillId="0" borderId="0" xfId="1" applyFont="1"/>
    <xf numFmtId="164" fontId="5" fillId="0" borderId="0" xfId="1" applyFont="1"/>
    <xf numFmtId="164" fontId="5" fillId="0" borderId="0" xfId="0" applyNumberFormat="1" applyFont="1"/>
    <xf numFmtId="43" fontId="0" fillId="0" borderId="0" xfId="0" applyNumberFormat="1"/>
    <xf numFmtId="166" fontId="6" fillId="2" borderId="1" xfId="3" applyNumberFormat="1" applyFont="1" applyFill="1" applyBorder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5" borderId="1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6" fontId="6" fillId="0" borderId="19" xfId="3" applyNumberFormat="1" applyFont="1" applyBorder="1" applyAlignment="1">
      <alignment horizontal="center" vertical="center"/>
    </xf>
    <xf numFmtId="166" fontId="6" fillId="0" borderId="22" xfId="3" applyNumberFormat="1" applyFont="1" applyBorder="1" applyAlignment="1">
      <alignment horizontal="center" vertical="center"/>
    </xf>
    <xf numFmtId="166" fontId="6" fillId="0" borderId="23" xfId="3" applyNumberFormat="1" applyFont="1" applyBorder="1" applyAlignment="1">
      <alignment horizontal="center" vertical="center"/>
    </xf>
    <xf numFmtId="44" fontId="6" fillId="0" borderId="19" xfId="3" applyNumberFormat="1" applyFont="1" applyBorder="1" applyAlignment="1">
      <alignment horizontal="center" vertical="center"/>
    </xf>
    <xf numFmtId="44" fontId="6" fillId="0" borderId="22" xfId="3" applyNumberFormat="1" applyFont="1" applyBorder="1" applyAlignment="1">
      <alignment horizontal="center" vertical="center"/>
    </xf>
    <xf numFmtId="44" fontId="6" fillId="0" borderId="23" xfId="3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166" fontId="2" fillId="5" borderId="1" xfId="3" applyNumberFormat="1" applyFont="1" applyFill="1" applyBorder="1" applyAlignment="1">
      <alignment horizontal="center" vertical="center" wrapText="1"/>
    </xf>
    <xf numFmtId="166" fontId="6" fillId="0" borderId="19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/>
    </xf>
    <xf numFmtId="167" fontId="6" fillId="0" borderId="19" xfId="1" applyNumberFormat="1" applyFont="1" applyBorder="1" applyAlignment="1">
      <alignment horizontal="center" vertical="center"/>
    </xf>
    <xf numFmtId="167" fontId="6" fillId="0" borderId="22" xfId="1" applyNumberFormat="1" applyFont="1" applyBorder="1" applyAlignment="1">
      <alignment horizontal="center" vertical="center"/>
    </xf>
    <xf numFmtId="167" fontId="6" fillId="0" borderId="23" xfId="1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43" fontId="6" fillId="0" borderId="19" xfId="1" applyNumberFormat="1" applyFont="1" applyBorder="1" applyAlignment="1">
      <alignment horizontal="center" vertical="center"/>
    </xf>
    <xf numFmtId="43" fontId="6" fillId="0" borderId="22" xfId="1" applyNumberFormat="1" applyFont="1" applyBorder="1" applyAlignment="1">
      <alignment horizontal="center" vertical="center"/>
    </xf>
    <xf numFmtId="43" fontId="6" fillId="0" borderId="23" xfId="1" applyNumberFormat="1" applyFont="1" applyBorder="1" applyAlignment="1">
      <alignment horizontal="center" vertical="center"/>
    </xf>
    <xf numFmtId="37" fontId="17" fillId="8" borderId="2" xfId="1" applyNumberFormat="1" applyFont="1" applyFill="1" applyBorder="1" applyAlignment="1">
      <alignment horizontal="center" vertical="center" wrapText="1"/>
    </xf>
    <xf numFmtId="37" fontId="17" fillId="8" borderId="4" xfId="1" applyNumberFormat="1" applyFont="1" applyFill="1" applyBorder="1" applyAlignment="1">
      <alignment horizontal="center" vertical="center" wrapText="1"/>
    </xf>
    <xf numFmtId="37" fontId="2" fillId="8" borderId="2" xfId="0" applyNumberFormat="1" applyFont="1" applyFill="1" applyBorder="1" applyAlignment="1">
      <alignment horizontal="center" vertical="center" wrapText="1"/>
    </xf>
    <xf numFmtId="37" fontId="2" fillId="8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37" fontId="16" fillId="0" borderId="2" xfId="3" applyNumberFormat="1" applyFont="1" applyBorder="1" applyAlignment="1">
      <alignment horizontal="center" vertical="center" wrapText="1"/>
    </xf>
    <xf numFmtId="37" fontId="16" fillId="0" borderId="4" xfId="3" applyNumberFormat="1" applyFont="1" applyBorder="1" applyAlignment="1">
      <alignment horizontal="center" vertical="center" wrapText="1"/>
    </xf>
    <xf numFmtId="37" fontId="0" fillId="0" borderId="2" xfId="3" applyNumberFormat="1" applyFont="1" applyBorder="1" applyAlignment="1">
      <alignment horizontal="center" vertical="center" wrapText="1"/>
    </xf>
    <xf numFmtId="37" fontId="0" fillId="0" borderId="4" xfId="3" applyNumberFormat="1" applyFont="1" applyBorder="1" applyAlignment="1">
      <alignment horizontal="center" vertical="center" wrapText="1"/>
    </xf>
  </cellXfs>
  <cellStyles count="5">
    <cellStyle name="Hipervínculo" xfId="4" builtinId="8"/>
    <cellStyle name="Millares" xfId="1" builtinId="3"/>
    <cellStyle name="Moneda" xfId="3" builtinId="4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180975</xdr:rowOff>
    </xdr:from>
    <xdr:to>
      <xdr:col>1</xdr:col>
      <xdr:colOff>1097056</xdr:colOff>
      <xdr:row>3</xdr:row>
      <xdr:rowOff>144174</xdr:rowOff>
    </xdr:to>
    <xdr:pic>
      <xdr:nvPicPr>
        <xdr:cNvPr id="2" name="Picture 2" descr="http://www.colegionicolasesguerra.edu.co/images/slideinteres/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61925"/>
          <a:ext cx="2144806" cy="43944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457200</xdr:colOff>
      <xdr:row>0</xdr:row>
      <xdr:rowOff>1</xdr:rowOff>
    </xdr:from>
    <xdr:to>
      <xdr:col>8</xdr:col>
      <xdr:colOff>990600</xdr:colOff>
      <xdr:row>6</xdr:row>
      <xdr:rowOff>124385</xdr:rowOff>
    </xdr:to>
    <xdr:pic>
      <xdr:nvPicPr>
        <xdr:cNvPr id="3" name="Picture 3" descr="https://encrypted-tbn3.gstatic.com/images?q=tbn:ANd9GcQ6TN4yjFVuFgYyg52CX9g2cU0ygARDqM9PmdT64toru0bOwlGv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34675" y="1"/>
          <a:ext cx="1933575" cy="10387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lozano@conectics.ne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topLeftCell="A28" workbookViewId="0">
      <selection activeCell="F37" sqref="F37"/>
    </sheetView>
  </sheetViews>
  <sheetFormatPr baseColWidth="10" defaultRowHeight="15"/>
  <cols>
    <col min="1" max="1" width="3.5703125" customWidth="1"/>
    <col min="2" max="2" width="30.5703125" customWidth="1"/>
    <col min="3" max="3" width="21.5703125" customWidth="1"/>
    <col min="4" max="5" width="19.42578125" customWidth="1"/>
    <col min="7" max="7" width="3.5703125" customWidth="1"/>
    <col min="8" max="8" width="12" bestFit="1" customWidth="1"/>
  </cols>
  <sheetData>
    <row r="1" spans="1:7" ht="15.75" thickBot="1"/>
    <row r="2" spans="1:7" ht="15.75" thickTop="1">
      <c r="A2" s="4"/>
      <c r="B2" s="5"/>
      <c r="C2" s="5"/>
      <c r="D2" s="5"/>
      <c r="E2" s="5"/>
      <c r="F2" s="5"/>
      <c r="G2" s="6"/>
    </row>
    <row r="3" spans="1:7" ht="15.75">
      <c r="A3" s="7"/>
      <c r="B3" s="82" t="s">
        <v>0</v>
      </c>
      <c r="C3" s="82"/>
      <c r="D3" s="82"/>
      <c r="E3" s="82"/>
      <c r="F3" s="82"/>
      <c r="G3" s="8"/>
    </row>
    <row r="4" spans="1:7" ht="15.75">
      <c r="A4" s="7"/>
      <c r="B4" s="82" t="s">
        <v>1</v>
      </c>
      <c r="C4" s="82"/>
      <c r="D4" s="82"/>
      <c r="E4" s="82"/>
      <c r="F4" s="82"/>
      <c r="G4" s="8"/>
    </row>
    <row r="5" spans="1:7">
      <c r="A5" s="7"/>
      <c r="B5" s="9"/>
      <c r="C5" s="9"/>
      <c r="D5" s="9"/>
      <c r="E5" s="9"/>
      <c r="F5" s="9"/>
      <c r="G5" s="8"/>
    </row>
    <row r="6" spans="1:7" ht="15.75">
      <c r="A6" s="7"/>
      <c r="B6" s="83" t="s">
        <v>31</v>
      </c>
      <c r="C6" s="83"/>
      <c r="D6" s="83"/>
      <c r="E6" s="83"/>
      <c r="F6" s="83"/>
      <c r="G6" s="8"/>
    </row>
    <row r="7" spans="1:7" ht="15.75">
      <c r="A7" s="7"/>
      <c r="B7" s="10"/>
      <c r="C7" s="10"/>
      <c r="D7" s="10"/>
      <c r="E7" s="10"/>
      <c r="F7" s="10"/>
      <c r="G7" s="8"/>
    </row>
    <row r="8" spans="1:7" ht="33" customHeight="1">
      <c r="A8" s="7"/>
      <c r="B8" s="84" t="s">
        <v>32</v>
      </c>
      <c r="C8" s="84"/>
      <c r="D8" s="84"/>
      <c r="E8" s="84"/>
      <c r="F8" s="84"/>
      <c r="G8" s="8"/>
    </row>
    <row r="9" spans="1:7" ht="33" customHeight="1">
      <c r="A9" s="7"/>
      <c r="B9" s="84"/>
      <c r="C9" s="84"/>
      <c r="D9" s="84"/>
      <c r="E9" s="84"/>
      <c r="F9" s="84"/>
      <c r="G9" s="8"/>
    </row>
    <row r="10" spans="1:7">
      <c r="A10" s="7"/>
      <c r="B10" s="11" t="s">
        <v>22</v>
      </c>
      <c r="C10" s="12">
        <v>291536037</v>
      </c>
      <c r="D10" s="9"/>
      <c r="E10" s="9"/>
      <c r="F10" s="9"/>
      <c r="G10" s="8"/>
    </row>
    <row r="11" spans="1:7">
      <c r="A11" s="7"/>
      <c r="B11" s="9"/>
      <c r="C11" s="9"/>
      <c r="D11" s="13"/>
      <c r="E11" s="9"/>
      <c r="F11" s="9"/>
      <c r="G11" s="8"/>
    </row>
    <row r="12" spans="1:7">
      <c r="A12" s="7"/>
      <c r="B12" s="33" t="s">
        <v>2</v>
      </c>
      <c r="C12" s="36" t="s">
        <v>34</v>
      </c>
      <c r="D12" s="9"/>
      <c r="E12" s="9"/>
      <c r="F12" s="9"/>
      <c r="G12" s="8"/>
    </row>
    <row r="13" spans="1:7" ht="25.5" customHeight="1">
      <c r="A13" s="7"/>
      <c r="B13" s="34" t="s">
        <v>19</v>
      </c>
      <c r="C13" s="37" t="s">
        <v>33</v>
      </c>
      <c r="D13" s="9"/>
      <c r="E13" s="9"/>
      <c r="F13" s="9"/>
      <c r="G13" s="8"/>
    </row>
    <row r="14" spans="1:7" ht="25.5" customHeight="1">
      <c r="A14" s="7"/>
      <c r="B14" s="35" t="s">
        <v>3</v>
      </c>
      <c r="C14" s="38" t="s">
        <v>20</v>
      </c>
      <c r="D14" s="9"/>
      <c r="E14" s="9"/>
      <c r="F14" s="9"/>
      <c r="G14" s="8"/>
    </row>
    <row r="15" spans="1:7" ht="6.75" customHeight="1">
      <c r="A15" s="7"/>
      <c r="B15" s="30"/>
      <c r="C15" s="30"/>
      <c r="D15" s="9"/>
      <c r="E15" s="9"/>
      <c r="F15" s="9"/>
      <c r="G15" s="8"/>
    </row>
    <row r="16" spans="1:7">
      <c r="A16" s="7"/>
      <c r="B16" s="9"/>
      <c r="C16" s="9"/>
      <c r="D16" s="88" t="s">
        <v>137</v>
      </c>
      <c r="E16" s="89"/>
      <c r="F16" s="9"/>
      <c r="G16" s="8"/>
    </row>
    <row r="17" spans="1:8" ht="17.25" customHeight="1">
      <c r="A17" s="7"/>
      <c r="B17" s="17" t="s">
        <v>21</v>
      </c>
      <c r="C17" s="18"/>
      <c r="D17" s="28">
        <v>2014</v>
      </c>
      <c r="E17" s="28">
        <v>2013</v>
      </c>
      <c r="F17" s="9"/>
      <c r="G17" s="8"/>
    </row>
    <row r="18" spans="1:8" ht="17.25" customHeight="1">
      <c r="A18" s="7"/>
      <c r="B18" s="19" t="s">
        <v>4</v>
      </c>
      <c r="C18" s="20"/>
      <c r="D18" s="21">
        <v>10293467901</v>
      </c>
      <c r="E18" s="21">
        <v>15088808059</v>
      </c>
      <c r="F18" s="9"/>
      <c r="G18" s="8"/>
    </row>
    <row r="19" spans="1:8" ht="17.25" customHeight="1">
      <c r="A19" s="7"/>
      <c r="B19" s="40" t="s">
        <v>6</v>
      </c>
      <c r="C19" s="41"/>
      <c r="D19" s="42">
        <v>10300182959</v>
      </c>
      <c r="E19" s="42">
        <v>15095523117</v>
      </c>
      <c r="F19" s="9"/>
      <c r="G19" s="8"/>
    </row>
    <row r="20" spans="1:8" ht="17.25" customHeight="1">
      <c r="A20" s="7"/>
      <c r="B20" s="19" t="s">
        <v>5</v>
      </c>
      <c r="C20" s="20"/>
      <c r="D20" s="21">
        <v>4871908352</v>
      </c>
      <c r="E20" s="21">
        <v>7123740558</v>
      </c>
      <c r="F20" s="9"/>
      <c r="G20" s="8"/>
    </row>
    <row r="21" spans="1:8" ht="17.25" customHeight="1">
      <c r="A21" s="7"/>
      <c r="B21" s="40" t="s">
        <v>7</v>
      </c>
      <c r="C21" s="41"/>
      <c r="D21" s="42">
        <v>4871908352</v>
      </c>
      <c r="E21" s="42">
        <v>7758413046</v>
      </c>
      <c r="F21" s="9"/>
      <c r="G21" s="8"/>
    </row>
    <row r="22" spans="1:8" ht="17.25" customHeight="1">
      <c r="A22" s="7"/>
      <c r="B22" s="40" t="s">
        <v>8</v>
      </c>
      <c r="C22" s="41"/>
      <c r="D22" s="42">
        <f>+D19-D21</f>
        <v>5428274607</v>
      </c>
      <c r="E22" s="42">
        <f>+E19-E21</f>
        <v>7337110071</v>
      </c>
      <c r="F22" s="9"/>
      <c r="G22" s="8"/>
    </row>
    <row r="23" spans="1:8">
      <c r="A23" s="7"/>
      <c r="B23" s="9"/>
      <c r="C23" s="9"/>
      <c r="D23" s="29"/>
      <c r="E23" s="9"/>
      <c r="F23" s="9"/>
      <c r="G23" s="8"/>
      <c r="H23" s="31"/>
    </row>
    <row r="24" spans="1:8">
      <c r="A24" s="7"/>
      <c r="B24" s="9"/>
      <c r="C24" s="9"/>
      <c r="D24" s="9"/>
      <c r="E24" s="9"/>
      <c r="F24" s="9"/>
      <c r="G24" s="8"/>
    </row>
    <row r="25" spans="1:8">
      <c r="A25" s="7"/>
      <c r="B25" s="85" t="s">
        <v>9</v>
      </c>
      <c r="C25" s="86"/>
      <c r="D25" s="86"/>
      <c r="E25" s="86"/>
      <c r="F25" s="87"/>
      <c r="G25" s="8"/>
    </row>
    <row r="26" spans="1:8" ht="30">
      <c r="A26" s="7"/>
      <c r="B26" s="1" t="s">
        <v>23</v>
      </c>
      <c r="C26" s="2"/>
      <c r="D26" s="3" t="s">
        <v>29</v>
      </c>
      <c r="E26" s="3" t="s">
        <v>30</v>
      </c>
      <c r="F26" s="3" t="s">
        <v>24</v>
      </c>
      <c r="G26" s="8"/>
    </row>
    <row r="27" spans="1:8" ht="17.25" customHeight="1">
      <c r="A27" s="7"/>
      <c r="B27" s="22" t="s">
        <v>10</v>
      </c>
      <c r="C27" s="23"/>
      <c r="D27" s="23"/>
      <c r="E27" s="23"/>
      <c r="F27" s="24"/>
      <c r="G27" s="8"/>
    </row>
    <row r="28" spans="1:8" ht="17.25" customHeight="1">
      <c r="A28" s="7"/>
      <c r="B28" s="19" t="s">
        <v>11</v>
      </c>
      <c r="C28" s="20"/>
      <c r="D28" s="25">
        <f>+D18/D20</f>
        <v>2.112820512474205</v>
      </c>
      <c r="E28" s="26" t="s">
        <v>16</v>
      </c>
      <c r="F28" s="43" t="s">
        <v>25</v>
      </c>
      <c r="G28" s="8"/>
    </row>
    <row r="29" spans="1:8" ht="17.25" customHeight="1">
      <c r="A29" s="7"/>
      <c r="B29" s="22" t="s">
        <v>12</v>
      </c>
      <c r="C29" s="23"/>
      <c r="D29" s="23"/>
      <c r="E29" s="23"/>
      <c r="F29" s="24"/>
      <c r="G29" s="8"/>
    </row>
    <row r="30" spans="1:8" ht="17.25" customHeight="1">
      <c r="A30" s="7"/>
      <c r="B30" s="19" t="s">
        <v>13</v>
      </c>
      <c r="C30" s="20"/>
      <c r="D30" s="27">
        <f>(D21/D19)</f>
        <v>0.47299240910503132</v>
      </c>
      <c r="E30" s="26" t="s">
        <v>17</v>
      </c>
      <c r="F30" s="43" t="s">
        <v>25</v>
      </c>
      <c r="G30" s="8"/>
    </row>
    <row r="31" spans="1:8" ht="17.25" customHeight="1">
      <c r="A31" s="7"/>
      <c r="B31" s="22" t="s">
        <v>14</v>
      </c>
      <c r="C31" s="23"/>
      <c r="D31" s="23"/>
      <c r="E31" s="23"/>
      <c r="F31" s="24"/>
      <c r="G31" s="8"/>
    </row>
    <row r="32" spans="1:8" ht="17.25" customHeight="1">
      <c r="A32" s="7"/>
      <c r="B32" s="19" t="s">
        <v>15</v>
      </c>
      <c r="C32" s="20"/>
      <c r="D32" s="32">
        <f>(D22)/C10</f>
        <v>18.619566427734625</v>
      </c>
      <c r="E32" s="26" t="s">
        <v>18</v>
      </c>
      <c r="F32" s="43" t="s">
        <v>25</v>
      </c>
      <c r="G32" s="8"/>
    </row>
    <row r="33" spans="1:7">
      <c r="A33" s="7"/>
      <c r="B33" s="9"/>
      <c r="C33" s="9"/>
      <c r="D33" s="9"/>
      <c r="E33" s="9"/>
      <c r="F33" s="9"/>
      <c r="G33" s="8"/>
    </row>
    <row r="34" spans="1:7" ht="17.25" customHeight="1">
      <c r="A34" s="7"/>
      <c r="B34" s="75" t="s">
        <v>36</v>
      </c>
      <c r="C34" s="75"/>
      <c r="D34" s="75"/>
      <c r="E34" s="75"/>
      <c r="F34" s="43" t="s">
        <v>25</v>
      </c>
      <c r="G34" s="8"/>
    </row>
    <row r="35" spans="1:7" ht="17.25" customHeight="1">
      <c r="A35" s="7"/>
      <c r="B35" s="76" t="s">
        <v>35</v>
      </c>
      <c r="C35" s="77"/>
      <c r="D35" s="77"/>
      <c r="E35" s="78"/>
      <c r="F35" s="43" t="s">
        <v>25</v>
      </c>
      <c r="G35" s="8"/>
    </row>
    <row r="36" spans="1:7" ht="60" customHeight="1">
      <c r="A36" s="7"/>
      <c r="B36" s="79" t="s">
        <v>132</v>
      </c>
      <c r="C36" s="80"/>
      <c r="D36" s="80"/>
      <c r="E36" s="81"/>
      <c r="F36" s="43" t="s">
        <v>25</v>
      </c>
      <c r="G36" s="8"/>
    </row>
    <row r="37" spans="1:7" ht="17.25" customHeight="1">
      <c r="A37" s="7"/>
      <c r="B37" s="76" t="s">
        <v>133</v>
      </c>
      <c r="C37" s="77"/>
      <c r="D37" s="77"/>
      <c r="E37" s="78"/>
      <c r="F37" s="43" t="s">
        <v>25</v>
      </c>
      <c r="G37" s="8"/>
    </row>
    <row r="38" spans="1:7" ht="17.25" customHeight="1">
      <c r="A38" s="7"/>
      <c r="B38" s="76" t="s">
        <v>134</v>
      </c>
      <c r="C38" s="77"/>
      <c r="D38" s="77"/>
      <c r="E38" s="78"/>
      <c r="F38" s="43" t="s">
        <v>25</v>
      </c>
      <c r="G38" s="8"/>
    </row>
    <row r="39" spans="1:7" ht="17.25" customHeight="1">
      <c r="A39" s="7"/>
      <c r="B39" s="76" t="s">
        <v>37</v>
      </c>
      <c r="C39" s="77"/>
      <c r="D39" s="77"/>
      <c r="E39" s="78"/>
      <c r="F39" s="43" t="s">
        <v>25</v>
      </c>
      <c r="G39" s="8"/>
    </row>
    <row r="40" spans="1:7" ht="17.25" customHeight="1">
      <c r="A40" s="7"/>
      <c r="B40" s="76" t="s">
        <v>135</v>
      </c>
      <c r="C40" s="77"/>
      <c r="D40" s="77"/>
      <c r="E40" s="78"/>
      <c r="F40" s="43" t="s">
        <v>25</v>
      </c>
      <c r="G40" s="8"/>
    </row>
    <row r="41" spans="1:7" ht="17.25" customHeight="1">
      <c r="A41" s="7"/>
      <c r="B41" s="76" t="s">
        <v>136</v>
      </c>
      <c r="C41" s="77"/>
      <c r="D41" s="77"/>
      <c r="E41" s="78"/>
      <c r="F41" s="43" t="s">
        <v>25</v>
      </c>
      <c r="G41" s="8"/>
    </row>
    <row r="42" spans="1:7" ht="17.25" customHeight="1">
      <c r="A42" s="7"/>
      <c r="B42" s="76" t="s">
        <v>38</v>
      </c>
      <c r="C42" s="77"/>
      <c r="D42" s="77"/>
      <c r="E42" s="78"/>
      <c r="F42" s="43" t="s">
        <v>25</v>
      </c>
      <c r="G42" s="8"/>
    </row>
    <row r="43" spans="1:7">
      <c r="A43" s="7"/>
      <c r="B43" s="9"/>
      <c r="C43" s="9"/>
      <c r="D43" s="9"/>
      <c r="E43" s="9"/>
      <c r="F43" s="9"/>
      <c r="G43" s="8"/>
    </row>
    <row r="44" spans="1:7">
      <c r="A44" s="7"/>
      <c r="B44" s="9" t="s">
        <v>39</v>
      </c>
      <c r="C44" s="9"/>
      <c r="D44" s="9"/>
      <c r="E44" s="9"/>
      <c r="F44" s="9"/>
      <c r="G44" s="8"/>
    </row>
    <row r="45" spans="1:7">
      <c r="A45" s="7"/>
      <c r="B45" s="9"/>
      <c r="C45" s="9"/>
      <c r="D45" s="9"/>
      <c r="E45" s="9"/>
      <c r="F45" s="9"/>
      <c r="G45" s="8"/>
    </row>
    <row r="46" spans="1:7">
      <c r="A46" s="7"/>
      <c r="B46" s="9"/>
      <c r="C46" s="9"/>
      <c r="D46" s="9"/>
      <c r="E46" s="9"/>
      <c r="F46" s="9"/>
      <c r="G46" s="8"/>
    </row>
    <row r="47" spans="1:7">
      <c r="A47" s="7"/>
      <c r="B47" s="9"/>
      <c r="C47" s="9"/>
      <c r="D47" s="9"/>
      <c r="E47" s="9"/>
      <c r="F47" s="9"/>
      <c r="G47" s="8"/>
    </row>
    <row r="48" spans="1:7">
      <c r="A48" s="7"/>
      <c r="B48" s="90" t="s">
        <v>26</v>
      </c>
      <c r="C48" s="90"/>
      <c r="D48" s="90"/>
      <c r="E48" s="90"/>
      <c r="F48" s="90"/>
      <c r="G48" s="8"/>
    </row>
    <row r="49" spans="1:7">
      <c r="A49" s="7"/>
      <c r="B49" s="91" t="s">
        <v>28</v>
      </c>
      <c r="C49" s="91"/>
      <c r="D49" s="91"/>
      <c r="E49" s="91"/>
      <c r="F49" s="91"/>
      <c r="G49" s="8"/>
    </row>
    <row r="50" spans="1:7">
      <c r="A50" s="7"/>
      <c r="B50" s="91" t="s">
        <v>27</v>
      </c>
      <c r="C50" s="91"/>
      <c r="D50" s="91"/>
      <c r="E50" s="91"/>
      <c r="F50" s="91"/>
      <c r="G50" s="8"/>
    </row>
    <row r="51" spans="1:7" ht="15.75" thickBot="1">
      <c r="A51" s="14"/>
      <c r="B51" s="15"/>
      <c r="C51" s="15"/>
      <c r="D51" s="15"/>
      <c r="E51" s="15"/>
      <c r="F51" s="15"/>
      <c r="G51" s="16"/>
    </row>
    <row r="52" spans="1:7" ht="15.75" thickTop="1"/>
  </sheetData>
  <mergeCells count="18">
    <mergeCell ref="B48:F48"/>
    <mergeCell ref="B49:F49"/>
    <mergeCell ref="B50:F50"/>
    <mergeCell ref="B42:E42"/>
    <mergeCell ref="B3:F3"/>
    <mergeCell ref="B4:F4"/>
    <mergeCell ref="B6:F6"/>
    <mergeCell ref="B8:F9"/>
    <mergeCell ref="B25:F25"/>
    <mergeCell ref="D16:E16"/>
    <mergeCell ref="B34:E34"/>
    <mergeCell ref="B40:E40"/>
    <mergeCell ref="B41:E41"/>
    <mergeCell ref="B35:E35"/>
    <mergeCell ref="B36:E36"/>
    <mergeCell ref="B37:E37"/>
    <mergeCell ref="B38:E38"/>
    <mergeCell ref="B39:E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view="pageBreakPreview" topLeftCell="A28" zoomScale="60" workbookViewId="0">
      <selection activeCell="D15" sqref="D15"/>
    </sheetView>
  </sheetViews>
  <sheetFormatPr baseColWidth="10" defaultRowHeight="12.75"/>
  <cols>
    <col min="1" max="1" width="11.28515625" style="45" customWidth="1"/>
    <col min="2" max="2" width="20.42578125" style="45" customWidth="1"/>
    <col min="3" max="3" width="44.5703125" style="45" customWidth="1"/>
    <col min="4" max="4" width="31.7109375" style="46" customWidth="1"/>
    <col min="5" max="5" width="13.85546875" style="46" bestFit="1" customWidth="1"/>
    <col min="6" max="6" width="13.5703125" style="46" customWidth="1"/>
    <col min="7" max="7" width="19" style="46" customWidth="1"/>
    <col min="8" max="8" width="14.140625" style="46" customWidth="1"/>
    <col min="9" max="9" width="15.5703125" style="44" bestFit="1" customWidth="1"/>
    <col min="10" max="16384" width="11.42578125" style="44"/>
  </cols>
  <sheetData>
    <row r="1" spans="1:9">
      <c r="A1" s="44"/>
    </row>
    <row r="2" spans="1:9">
      <c r="E2" s="44"/>
      <c r="F2" s="44"/>
      <c r="G2" s="44"/>
    </row>
    <row r="5" spans="1:9">
      <c r="C5" s="119" t="s">
        <v>40</v>
      </c>
      <c r="D5" s="119"/>
      <c r="E5" s="119"/>
      <c r="F5" s="119"/>
      <c r="G5" s="119"/>
    </row>
    <row r="6" spans="1:9">
      <c r="D6" s="47"/>
      <c r="E6" s="47"/>
      <c r="F6" s="47"/>
      <c r="G6" s="47"/>
    </row>
    <row r="7" spans="1:9">
      <c r="A7" s="95" t="s">
        <v>41</v>
      </c>
      <c r="B7" s="95"/>
      <c r="C7" s="95"/>
      <c r="D7" s="48"/>
      <c r="E7" s="48"/>
      <c r="F7" s="48"/>
      <c r="G7" s="48"/>
    </row>
    <row r="8" spans="1:9" ht="25.5">
      <c r="A8" s="49" t="s">
        <v>42</v>
      </c>
      <c r="B8" s="120" t="s">
        <v>43</v>
      </c>
      <c r="C8" s="121"/>
      <c r="D8" s="50" t="s">
        <v>44</v>
      </c>
      <c r="E8" s="50" t="s">
        <v>45</v>
      </c>
      <c r="F8" s="50" t="s">
        <v>46</v>
      </c>
      <c r="G8" s="50" t="s">
        <v>47</v>
      </c>
      <c r="H8" s="50" t="s">
        <v>48</v>
      </c>
      <c r="I8" s="50" t="s">
        <v>49</v>
      </c>
    </row>
    <row r="9" spans="1:9" ht="25.5">
      <c r="A9" s="98">
        <v>80</v>
      </c>
      <c r="B9" s="51" t="s">
        <v>50</v>
      </c>
      <c r="C9" s="52" t="s">
        <v>51</v>
      </c>
      <c r="D9" s="52"/>
      <c r="E9" s="99">
        <v>190000</v>
      </c>
      <c r="F9" s="122">
        <f>E9*1.16</f>
        <v>220399.99999999997</v>
      </c>
      <c r="G9" s="99">
        <f>F9*80</f>
        <v>17631999.999999996</v>
      </c>
      <c r="H9" s="111" t="s">
        <v>121</v>
      </c>
      <c r="I9" s="114">
        <f>(G9*8)</f>
        <v>141055999.99999997</v>
      </c>
    </row>
    <row r="10" spans="1:9">
      <c r="A10" s="98"/>
      <c r="B10" s="51" t="s">
        <v>52</v>
      </c>
      <c r="C10" s="52" t="s">
        <v>53</v>
      </c>
      <c r="D10" s="52"/>
      <c r="E10" s="100"/>
      <c r="F10" s="123"/>
      <c r="G10" s="100"/>
      <c r="H10" s="112"/>
      <c r="I10" s="115"/>
    </row>
    <row r="11" spans="1:9">
      <c r="A11" s="98"/>
      <c r="B11" s="51" t="s">
        <v>54</v>
      </c>
      <c r="C11" s="52" t="s">
        <v>55</v>
      </c>
      <c r="D11" s="52"/>
      <c r="E11" s="100"/>
      <c r="F11" s="123"/>
      <c r="G11" s="100"/>
      <c r="H11" s="112"/>
      <c r="I11" s="115"/>
    </row>
    <row r="12" spans="1:9" ht="38.25">
      <c r="A12" s="98"/>
      <c r="B12" s="51" t="s">
        <v>56</v>
      </c>
      <c r="C12" s="52" t="s">
        <v>57</v>
      </c>
      <c r="D12" s="52"/>
      <c r="E12" s="100"/>
      <c r="F12" s="123"/>
      <c r="G12" s="100"/>
      <c r="H12" s="112"/>
      <c r="I12" s="115"/>
    </row>
    <row r="13" spans="1:9" ht="25.5">
      <c r="A13" s="98"/>
      <c r="B13" s="51" t="s">
        <v>58</v>
      </c>
      <c r="C13" s="52" t="s">
        <v>59</v>
      </c>
      <c r="D13" s="52"/>
      <c r="E13" s="100"/>
      <c r="F13" s="123"/>
      <c r="G13" s="100"/>
      <c r="H13" s="112"/>
      <c r="I13" s="115"/>
    </row>
    <row r="14" spans="1:9">
      <c r="A14" s="98"/>
      <c r="B14" s="51" t="s">
        <v>60</v>
      </c>
      <c r="C14" s="52" t="s">
        <v>61</v>
      </c>
      <c r="D14" s="52"/>
      <c r="E14" s="100"/>
      <c r="F14" s="123"/>
      <c r="G14" s="100"/>
      <c r="H14" s="112"/>
      <c r="I14" s="115"/>
    </row>
    <row r="15" spans="1:9">
      <c r="A15" s="98"/>
      <c r="B15" s="51" t="s">
        <v>62</v>
      </c>
      <c r="C15" s="52" t="s">
        <v>63</v>
      </c>
      <c r="D15" s="52"/>
      <c r="E15" s="100"/>
      <c r="F15" s="123"/>
      <c r="G15" s="100"/>
      <c r="H15" s="112"/>
      <c r="I15" s="115"/>
    </row>
    <row r="16" spans="1:9">
      <c r="A16" s="98"/>
      <c r="B16" s="51" t="s">
        <v>64</v>
      </c>
      <c r="C16" s="52" t="s">
        <v>65</v>
      </c>
      <c r="D16" s="52"/>
      <c r="E16" s="100"/>
      <c r="F16" s="123"/>
      <c r="G16" s="100"/>
      <c r="H16" s="112"/>
      <c r="I16" s="115"/>
    </row>
    <row r="17" spans="1:9">
      <c r="A17" s="98"/>
      <c r="B17" s="53" t="s">
        <v>66</v>
      </c>
      <c r="C17" s="52" t="s">
        <v>67</v>
      </c>
      <c r="D17" s="52"/>
      <c r="E17" s="101"/>
      <c r="F17" s="124"/>
      <c r="G17" s="101"/>
      <c r="H17" s="113"/>
      <c r="I17" s="116"/>
    </row>
    <row r="18" spans="1:9" ht="24.75" customHeight="1">
      <c r="D18" s="54" t="s">
        <v>122</v>
      </c>
      <c r="H18" s="50" t="s">
        <v>68</v>
      </c>
      <c r="I18" s="55"/>
    </row>
    <row r="19" spans="1:9">
      <c r="I19" s="56"/>
    </row>
    <row r="20" spans="1:9">
      <c r="A20" s="95" t="s">
        <v>69</v>
      </c>
      <c r="B20" s="95"/>
      <c r="C20" s="95"/>
      <c r="D20" s="48"/>
      <c r="E20" s="48"/>
      <c r="F20" s="48"/>
      <c r="G20" s="48"/>
    </row>
    <row r="21" spans="1:9" ht="25.5">
      <c r="A21" s="57" t="s">
        <v>42</v>
      </c>
      <c r="B21" s="96" t="s">
        <v>43</v>
      </c>
      <c r="C21" s="97"/>
      <c r="D21" s="50" t="s">
        <v>70</v>
      </c>
      <c r="E21" s="50" t="s">
        <v>45</v>
      </c>
      <c r="F21" s="50" t="s">
        <v>46</v>
      </c>
      <c r="G21" s="50" t="s">
        <v>71</v>
      </c>
      <c r="H21" s="50" t="s">
        <v>48</v>
      </c>
      <c r="I21" s="50" t="s">
        <v>49</v>
      </c>
    </row>
    <row r="22" spans="1:9" ht="15" customHeight="1">
      <c r="A22" s="98">
        <v>26</v>
      </c>
      <c r="B22" s="51" t="s">
        <v>50</v>
      </c>
      <c r="C22" s="52" t="s">
        <v>72</v>
      </c>
      <c r="D22" s="52"/>
      <c r="E22" s="99">
        <v>375000</v>
      </c>
      <c r="F22" s="102">
        <f>E22*1.16</f>
        <v>434999.99999999994</v>
      </c>
      <c r="G22" s="99">
        <f>F22*26</f>
        <v>11309999.999999998</v>
      </c>
      <c r="H22" s="111" t="s">
        <v>121</v>
      </c>
      <c r="I22" s="108">
        <f>G22*8</f>
        <v>90479999.999999985</v>
      </c>
    </row>
    <row r="23" spans="1:9">
      <c r="A23" s="98"/>
      <c r="B23" s="51" t="s">
        <v>52</v>
      </c>
      <c r="C23" s="52" t="s">
        <v>53</v>
      </c>
      <c r="D23" s="52"/>
      <c r="E23" s="100"/>
      <c r="F23" s="103"/>
      <c r="G23" s="100"/>
      <c r="H23" s="112"/>
      <c r="I23" s="117"/>
    </row>
    <row r="24" spans="1:9">
      <c r="A24" s="98"/>
      <c r="B24" s="51" t="s">
        <v>54</v>
      </c>
      <c r="C24" s="52" t="s">
        <v>73</v>
      </c>
      <c r="D24" s="52"/>
      <c r="E24" s="100"/>
      <c r="F24" s="103"/>
      <c r="G24" s="100"/>
      <c r="H24" s="112"/>
      <c r="I24" s="117"/>
    </row>
    <row r="25" spans="1:9" ht="51">
      <c r="A25" s="98"/>
      <c r="B25" s="51" t="s">
        <v>56</v>
      </c>
      <c r="C25" s="52" t="s">
        <v>74</v>
      </c>
      <c r="D25" s="52"/>
      <c r="E25" s="100"/>
      <c r="F25" s="103"/>
      <c r="G25" s="100"/>
      <c r="H25" s="112"/>
      <c r="I25" s="117"/>
    </row>
    <row r="26" spans="1:9">
      <c r="A26" s="98"/>
      <c r="B26" s="51" t="s">
        <v>58</v>
      </c>
      <c r="C26" s="52" t="s">
        <v>75</v>
      </c>
      <c r="D26" s="52"/>
      <c r="E26" s="100"/>
      <c r="F26" s="103"/>
      <c r="G26" s="100"/>
      <c r="H26" s="112"/>
      <c r="I26" s="117"/>
    </row>
    <row r="27" spans="1:9">
      <c r="A27" s="98"/>
      <c r="B27" s="51" t="s">
        <v>76</v>
      </c>
      <c r="C27" s="52" t="s">
        <v>77</v>
      </c>
      <c r="D27" s="52"/>
      <c r="E27" s="100"/>
      <c r="F27" s="103"/>
      <c r="G27" s="100"/>
      <c r="H27" s="112"/>
      <c r="I27" s="117"/>
    </row>
    <row r="28" spans="1:9">
      <c r="A28" s="98"/>
      <c r="B28" s="51" t="s">
        <v>62</v>
      </c>
      <c r="C28" s="52" t="s">
        <v>78</v>
      </c>
      <c r="D28" s="52"/>
      <c r="E28" s="100"/>
      <c r="F28" s="103"/>
      <c r="G28" s="100"/>
      <c r="H28" s="112"/>
      <c r="I28" s="117"/>
    </row>
    <row r="29" spans="1:9">
      <c r="A29" s="98"/>
      <c r="B29" s="51" t="s">
        <v>64</v>
      </c>
      <c r="C29" s="52" t="s">
        <v>79</v>
      </c>
      <c r="D29" s="52"/>
      <c r="E29" s="100"/>
      <c r="F29" s="103"/>
      <c r="G29" s="100"/>
      <c r="H29" s="112"/>
      <c r="I29" s="117"/>
    </row>
    <row r="30" spans="1:9">
      <c r="A30" s="98"/>
      <c r="B30" s="51" t="s">
        <v>80</v>
      </c>
      <c r="C30" s="52" t="s">
        <v>81</v>
      </c>
      <c r="D30" s="52"/>
      <c r="E30" s="100"/>
      <c r="F30" s="103"/>
      <c r="G30" s="100"/>
      <c r="H30" s="112"/>
      <c r="I30" s="117"/>
    </row>
    <row r="31" spans="1:9" ht="25.5">
      <c r="A31" s="98"/>
      <c r="B31" s="51" t="s">
        <v>82</v>
      </c>
      <c r="C31" s="52" t="s">
        <v>83</v>
      </c>
      <c r="D31" s="52"/>
      <c r="E31" s="100"/>
      <c r="F31" s="103"/>
      <c r="G31" s="100"/>
      <c r="H31" s="112"/>
      <c r="I31" s="117"/>
    </row>
    <row r="32" spans="1:9">
      <c r="A32" s="98"/>
      <c r="B32" s="53" t="s">
        <v>66</v>
      </c>
      <c r="C32" s="52" t="s">
        <v>67</v>
      </c>
      <c r="D32" s="52"/>
      <c r="E32" s="101"/>
      <c r="F32" s="104"/>
      <c r="G32" s="101"/>
      <c r="H32" s="113"/>
      <c r="I32" s="118"/>
    </row>
    <row r="33" spans="1:9" ht="25.5">
      <c r="D33" s="54" t="s">
        <v>122</v>
      </c>
      <c r="H33" s="50" t="s">
        <v>68</v>
      </c>
      <c r="I33" s="55"/>
    </row>
    <row r="34" spans="1:9">
      <c r="I34" s="56"/>
    </row>
    <row r="35" spans="1:9">
      <c r="A35" s="95" t="s">
        <v>84</v>
      </c>
      <c r="B35" s="95"/>
      <c r="C35" s="95"/>
      <c r="D35" s="48"/>
      <c r="E35" s="48"/>
      <c r="F35" s="48"/>
      <c r="G35" s="48"/>
    </row>
    <row r="36" spans="1:9" ht="25.5">
      <c r="A36" s="57" t="s">
        <v>42</v>
      </c>
      <c r="B36" s="96" t="s">
        <v>43</v>
      </c>
      <c r="C36" s="97"/>
      <c r="D36" s="50" t="s">
        <v>70</v>
      </c>
      <c r="E36" s="50" t="s">
        <v>45</v>
      </c>
      <c r="F36" s="50" t="s">
        <v>46</v>
      </c>
      <c r="G36" s="50" t="s">
        <v>47</v>
      </c>
      <c r="H36" s="50" t="s">
        <v>48</v>
      </c>
      <c r="I36" s="50" t="s">
        <v>49</v>
      </c>
    </row>
    <row r="37" spans="1:9" ht="25.5">
      <c r="A37" s="98">
        <v>5</v>
      </c>
      <c r="B37" s="51" t="s">
        <v>50</v>
      </c>
      <c r="C37" s="52" t="s">
        <v>85</v>
      </c>
      <c r="D37" s="52"/>
      <c r="E37" s="99">
        <v>480000</v>
      </c>
      <c r="F37" s="102">
        <f>E37*1.16</f>
        <v>556800</v>
      </c>
      <c r="G37" s="99">
        <f>F37*5</f>
        <v>2784000</v>
      </c>
      <c r="H37" s="99" t="s">
        <v>121</v>
      </c>
      <c r="I37" s="99">
        <f>G37*8</f>
        <v>22272000</v>
      </c>
    </row>
    <row r="38" spans="1:9">
      <c r="A38" s="98"/>
      <c r="B38" s="51" t="s">
        <v>52</v>
      </c>
      <c r="C38" s="52" t="s">
        <v>86</v>
      </c>
      <c r="D38" s="52"/>
      <c r="E38" s="100"/>
      <c r="F38" s="103"/>
      <c r="G38" s="100"/>
      <c r="H38" s="100"/>
      <c r="I38" s="100"/>
    </row>
    <row r="39" spans="1:9">
      <c r="A39" s="98"/>
      <c r="B39" s="51" t="s">
        <v>54</v>
      </c>
      <c r="C39" s="52" t="s">
        <v>87</v>
      </c>
      <c r="D39" s="52"/>
      <c r="E39" s="100"/>
      <c r="F39" s="103"/>
      <c r="G39" s="100"/>
      <c r="H39" s="100"/>
      <c r="I39" s="100"/>
    </row>
    <row r="40" spans="1:9" ht="25.5">
      <c r="A40" s="98"/>
      <c r="B40" s="51" t="s">
        <v>56</v>
      </c>
      <c r="C40" s="52" t="s">
        <v>88</v>
      </c>
      <c r="D40" s="52"/>
      <c r="E40" s="100"/>
      <c r="F40" s="103"/>
      <c r="G40" s="100"/>
      <c r="H40" s="100"/>
      <c r="I40" s="100"/>
    </row>
    <row r="41" spans="1:9">
      <c r="A41" s="98"/>
      <c r="B41" s="51" t="s">
        <v>89</v>
      </c>
      <c r="C41" s="52" t="s">
        <v>90</v>
      </c>
      <c r="D41" s="52"/>
      <c r="E41" s="100"/>
      <c r="F41" s="103"/>
      <c r="G41" s="100"/>
      <c r="H41" s="100"/>
      <c r="I41" s="100"/>
    </row>
    <row r="42" spans="1:9" ht="25.5">
      <c r="A42" s="98"/>
      <c r="B42" s="51" t="s">
        <v>58</v>
      </c>
      <c r="C42" s="52" t="s">
        <v>59</v>
      </c>
      <c r="D42" s="52"/>
      <c r="E42" s="100"/>
      <c r="F42" s="103"/>
      <c r="G42" s="100"/>
      <c r="H42" s="100"/>
      <c r="I42" s="100"/>
    </row>
    <row r="43" spans="1:9">
      <c r="A43" s="98"/>
      <c r="B43" s="51" t="s">
        <v>60</v>
      </c>
      <c r="C43" s="52" t="s">
        <v>91</v>
      </c>
      <c r="D43" s="52"/>
      <c r="E43" s="100"/>
      <c r="F43" s="103"/>
      <c r="G43" s="100"/>
      <c r="H43" s="100"/>
      <c r="I43" s="100"/>
    </row>
    <row r="44" spans="1:9">
      <c r="A44" s="98"/>
      <c r="B44" s="51" t="s">
        <v>62</v>
      </c>
      <c r="C44" s="52" t="s">
        <v>63</v>
      </c>
      <c r="D44" s="52"/>
      <c r="E44" s="100"/>
      <c r="F44" s="103"/>
      <c r="G44" s="100"/>
      <c r="H44" s="100"/>
      <c r="I44" s="100"/>
    </row>
    <row r="45" spans="1:9">
      <c r="A45" s="98"/>
      <c r="B45" s="51" t="s">
        <v>64</v>
      </c>
      <c r="C45" s="52" t="s">
        <v>65</v>
      </c>
      <c r="D45" s="52"/>
      <c r="E45" s="100"/>
      <c r="F45" s="103"/>
      <c r="G45" s="100"/>
      <c r="H45" s="100"/>
      <c r="I45" s="100"/>
    </row>
    <row r="46" spans="1:9">
      <c r="A46" s="98"/>
      <c r="B46" s="53" t="s">
        <v>66</v>
      </c>
      <c r="C46" s="52" t="s">
        <v>67</v>
      </c>
      <c r="D46" s="52"/>
      <c r="E46" s="101"/>
      <c r="F46" s="104"/>
      <c r="G46" s="101"/>
      <c r="H46" s="101"/>
      <c r="I46" s="101"/>
    </row>
    <row r="47" spans="1:9" ht="25.5">
      <c r="D47" s="54" t="s">
        <v>122</v>
      </c>
      <c r="H47" s="50" t="s">
        <v>68</v>
      </c>
      <c r="I47" s="55"/>
    </row>
    <row r="48" spans="1:9">
      <c r="I48" s="56"/>
    </row>
    <row r="49" spans="1:9">
      <c r="I49" s="56"/>
    </row>
    <row r="50" spans="1:9">
      <c r="A50" s="95" t="s">
        <v>92</v>
      </c>
      <c r="B50" s="95"/>
      <c r="C50" s="95"/>
      <c r="D50" s="58"/>
      <c r="E50" s="58"/>
      <c r="F50" s="48"/>
      <c r="G50" s="48"/>
    </row>
    <row r="51" spans="1:9" ht="25.5">
      <c r="A51" s="57" t="s">
        <v>42</v>
      </c>
      <c r="B51" s="96" t="s">
        <v>43</v>
      </c>
      <c r="C51" s="97"/>
      <c r="D51" s="59" t="s">
        <v>70</v>
      </c>
      <c r="E51" s="59" t="s">
        <v>45</v>
      </c>
      <c r="F51" s="50" t="s">
        <v>46</v>
      </c>
      <c r="G51" s="50" t="s">
        <v>47</v>
      </c>
      <c r="H51" s="50" t="s">
        <v>48</v>
      </c>
      <c r="I51" s="50" t="s">
        <v>49</v>
      </c>
    </row>
    <row r="52" spans="1:9">
      <c r="A52" s="98">
        <v>1</v>
      </c>
      <c r="B52" s="51" t="s">
        <v>93</v>
      </c>
      <c r="C52" s="52" t="s">
        <v>94</v>
      </c>
      <c r="D52" s="60"/>
      <c r="E52" s="99">
        <v>450000</v>
      </c>
      <c r="F52" s="102">
        <f>E52*1.16</f>
        <v>521999.99999999994</v>
      </c>
      <c r="G52" s="99">
        <f>F52*1</f>
        <v>521999.99999999994</v>
      </c>
      <c r="H52" s="99" t="s">
        <v>121</v>
      </c>
      <c r="I52" s="108">
        <f>G52*8</f>
        <v>4175999.9999999995</v>
      </c>
    </row>
    <row r="53" spans="1:9">
      <c r="A53" s="98"/>
      <c r="B53" s="51" t="s">
        <v>52</v>
      </c>
      <c r="C53" s="52" t="s">
        <v>95</v>
      </c>
      <c r="D53" s="60"/>
      <c r="E53" s="100"/>
      <c r="F53" s="103"/>
      <c r="G53" s="100"/>
      <c r="H53" s="100"/>
      <c r="I53" s="109"/>
    </row>
    <row r="54" spans="1:9">
      <c r="A54" s="98"/>
      <c r="B54" s="51" t="s">
        <v>54</v>
      </c>
      <c r="C54" s="52" t="s">
        <v>96</v>
      </c>
      <c r="D54" s="52"/>
      <c r="E54" s="100"/>
      <c r="F54" s="103"/>
      <c r="G54" s="100"/>
      <c r="H54" s="100"/>
      <c r="I54" s="109"/>
    </row>
    <row r="55" spans="1:9" ht="25.5">
      <c r="A55" s="98"/>
      <c r="B55" s="51" t="s">
        <v>56</v>
      </c>
      <c r="C55" s="52" t="s">
        <v>97</v>
      </c>
      <c r="D55" s="52"/>
      <c r="E55" s="100"/>
      <c r="F55" s="103"/>
      <c r="G55" s="100"/>
      <c r="H55" s="100"/>
      <c r="I55" s="109"/>
    </row>
    <row r="56" spans="1:9">
      <c r="A56" s="98"/>
      <c r="B56" s="51" t="s">
        <v>89</v>
      </c>
      <c r="C56" s="52" t="s">
        <v>98</v>
      </c>
      <c r="D56" s="52"/>
      <c r="E56" s="100"/>
      <c r="F56" s="103"/>
      <c r="G56" s="100"/>
      <c r="H56" s="100"/>
      <c r="I56" s="109"/>
    </row>
    <row r="57" spans="1:9">
      <c r="A57" s="98"/>
      <c r="B57" s="51" t="s">
        <v>58</v>
      </c>
      <c r="C57" s="52" t="s">
        <v>99</v>
      </c>
      <c r="D57" s="52"/>
      <c r="E57" s="100"/>
      <c r="F57" s="103"/>
      <c r="G57" s="100"/>
      <c r="H57" s="100"/>
      <c r="I57" s="109"/>
    </row>
    <row r="58" spans="1:9">
      <c r="A58" s="98"/>
      <c r="B58" s="51" t="s">
        <v>60</v>
      </c>
      <c r="C58" s="52" t="s">
        <v>100</v>
      </c>
      <c r="D58" s="52"/>
      <c r="E58" s="100"/>
      <c r="F58" s="103"/>
      <c r="G58" s="100"/>
      <c r="H58" s="100"/>
      <c r="I58" s="109"/>
    </row>
    <row r="59" spans="1:9">
      <c r="A59" s="98"/>
      <c r="B59" s="51" t="s">
        <v>101</v>
      </c>
      <c r="C59" s="52" t="s">
        <v>102</v>
      </c>
      <c r="D59" s="52"/>
      <c r="E59" s="100"/>
      <c r="F59" s="103"/>
      <c r="G59" s="100"/>
      <c r="H59" s="100"/>
      <c r="I59" s="109"/>
    </row>
    <row r="60" spans="1:9">
      <c r="A60" s="98"/>
      <c r="B60" s="51" t="s">
        <v>64</v>
      </c>
      <c r="C60" s="52" t="s">
        <v>103</v>
      </c>
      <c r="D60" s="52"/>
      <c r="E60" s="100"/>
      <c r="F60" s="103"/>
      <c r="G60" s="100"/>
      <c r="H60" s="100"/>
      <c r="I60" s="109"/>
    </row>
    <row r="61" spans="1:9">
      <c r="A61" s="98"/>
      <c r="B61" s="53" t="s">
        <v>104</v>
      </c>
      <c r="C61" s="52" t="s">
        <v>105</v>
      </c>
      <c r="D61" s="52"/>
      <c r="E61" s="101"/>
      <c r="F61" s="104"/>
      <c r="G61" s="101"/>
      <c r="H61" s="101"/>
      <c r="I61" s="110"/>
    </row>
    <row r="62" spans="1:9" ht="25.5">
      <c r="D62" s="54" t="s">
        <v>122</v>
      </c>
      <c r="H62" s="50" t="s">
        <v>68</v>
      </c>
      <c r="I62" s="55"/>
    </row>
    <row r="63" spans="1:9">
      <c r="I63" s="56"/>
    </row>
    <row r="64" spans="1:9">
      <c r="A64" s="95" t="s">
        <v>106</v>
      </c>
      <c r="B64" s="95"/>
      <c r="C64" s="95"/>
      <c r="D64" s="48"/>
      <c r="E64" s="48"/>
      <c r="F64" s="48"/>
      <c r="G64" s="48"/>
    </row>
    <row r="65" spans="1:9" ht="25.5">
      <c r="A65" s="57" t="s">
        <v>42</v>
      </c>
      <c r="B65" s="96" t="s">
        <v>43</v>
      </c>
      <c r="C65" s="97"/>
      <c r="D65" s="50" t="s">
        <v>70</v>
      </c>
      <c r="E65" s="50" t="s">
        <v>45</v>
      </c>
      <c r="F65" s="50" t="s">
        <v>46</v>
      </c>
      <c r="G65" s="50" t="s">
        <v>47</v>
      </c>
      <c r="H65" s="50" t="s">
        <v>48</v>
      </c>
      <c r="I65" s="50" t="s">
        <v>49</v>
      </c>
    </row>
    <row r="66" spans="1:9">
      <c r="A66" s="98">
        <v>1</v>
      </c>
      <c r="B66" s="51" t="s">
        <v>93</v>
      </c>
      <c r="C66" s="52" t="s">
        <v>107</v>
      </c>
      <c r="D66" s="52"/>
      <c r="E66" s="99">
        <v>420000</v>
      </c>
      <c r="F66" s="102">
        <f>E66*1.16</f>
        <v>487199.99999999994</v>
      </c>
      <c r="G66" s="99">
        <f>F66*1</f>
        <v>487199.99999999994</v>
      </c>
      <c r="H66" s="99" t="s">
        <v>121</v>
      </c>
      <c r="I66" s="99">
        <f>G66*8</f>
        <v>3897599.9999999995</v>
      </c>
    </row>
    <row r="67" spans="1:9">
      <c r="A67" s="98"/>
      <c r="B67" s="51" t="s">
        <v>52</v>
      </c>
      <c r="C67" s="52" t="s">
        <v>108</v>
      </c>
      <c r="D67" s="52"/>
      <c r="E67" s="100"/>
      <c r="F67" s="103"/>
      <c r="G67" s="100"/>
      <c r="H67" s="100"/>
      <c r="I67" s="100"/>
    </row>
    <row r="68" spans="1:9">
      <c r="A68" s="98"/>
      <c r="B68" s="51" t="s">
        <v>54</v>
      </c>
      <c r="C68" s="52" t="s">
        <v>109</v>
      </c>
      <c r="D68" s="52"/>
      <c r="E68" s="100"/>
      <c r="F68" s="103"/>
      <c r="G68" s="100"/>
      <c r="H68" s="100"/>
      <c r="I68" s="100"/>
    </row>
    <row r="69" spans="1:9" ht="25.5">
      <c r="A69" s="98"/>
      <c r="B69" s="51" t="s">
        <v>56</v>
      </c>
      <c r="C69" s="52" t="s">
        <v>110</v>
      </c>
      <c r="D69" s="52"/>
      <c r="E69" s="100"/>
      <c r="F69" s="103"/>
      <c r="G69" s="100"/>
      <c r="H69" s="100"/>
      <c r="I69" s="100"/>
    </row>
    <row r="70" spans="1:9">
      <c r="A70" s="98"/>
      <c r="B70" s="51" t="s">
        <v>58</v>
      </c>
      <c r="C70" s="52" t="s">
        <v>99</v>
      </c>
      <c r="D70" s="52"/>
      <c r="E70" s="100"/>
      <c r="F70" s="103"/>
      <c r="G70" s="100"/>
      <c r="H70" s="100"/>
      <c r="I70" s="100"/>
    </row>
    <row r="71" spans="1:9">
      <c r="A71" s="98"/>
      <c r="B71" s="51" t="s">
        <v>76</v>
      </c>
      <c r="C71" s="52" t="s">
        <v>111</v>
      </c>
      <c r="D71" s="52"/>
      <c r="E71" s="100"/>
      <c r="F71" s="103"/>
      <c r="G71" s="100"/>
      <c r="H71" s="100"/>
      <c r="I71" s="100"/>
    </row>
    <row r="72" spans="1:9">
      <c r="A72" s="98"/>
      <c r="B72" s="51" t="s">
        <v>112</v>
      </c>
      <c r="C72" s="52" t="s">
        <v>113</v>
      </c>
      <c r="D72" s="52"/>
      <c r="E72" s="100"/>
      <c r="F72" s="103"/>
      <c r="G72" s="100"/>
      <c r="H72" s="100"/>
      <c r="I72" s="100"/>
    </row>
    <row r="73" spans="1:9">
      <c r="A73" s="98"/>
      <c r="B73" s="51" t="s">
        <v>82</v>
      </c>
      <c r="C73" s="52" t="s">
        <v>114</v>
      </c>
      <c r="D73" s="52"/>
      <c r="E73" s="100"/>
      <c r="F73" s="103"/>
      <c r="G73" s="100"/>
      <c r="H73" s="100"/>
      <c r="I73" s="100"/>
    </row>
    <row r="74" spans="1:9">
      <c r="A74" s="98"/>
      <c r="B74" s="51" t="s">
        <v>104</v>
      </c>
      <c r="C74" s="52" t="s">
        <v>105</v>
      </c>
      <c r="D74" s="52"/>
      <c r="E74" s="101"/>
      <c r="F74" s="104"/>
      <c r="G74" s="101"/>
      <c r="H74" s="101"/>
      <c r="I74" s="101"/>
    </row>
    <row r="75" spans="1:9" ht="25.5">
      <c r="A75" s="61"/>
      <c r="D75" s="54" t="s">
        <v>122</v>
      </c>
      <c r="H75" s="50" t="s">
        <v>68</v>
      </c>
      <c r="I75" s="55"/>
    </row>
    <row r="76" spans="1:9">
      <c r="A76" s="61"/>
      <c r="I76" s="56"/>
    </row>
    <row r="78" spans="1:9">
      <c r="A78" s="105" t="s">
        <v>130</v>
      </c>
      <c r="B78" s="105"/>
      <c r="C78" s="105"/>
      <c r="D78" s="74"/>
      <c r="E78" s="74">
        <f>+D80/1.16</f>
        <v>225759999.99999997</v>
      </c>
      <c r="F78" s="47"/>
      <c r="G78" s="47"/>
    </row>
    <row r="79" spans="1:9">
      <c r="A79" s="105" t="s">
        <v>131</v>
      </c>
      <c r="B79" s="105"/>
      <c r="C79" s="105"/>
      <c r="D79" s="74"/>
      <c r="E79" s="74">
        <f>+E78*16%</f>
        <v>36121599.999999993</v>
      </c>
      <c r="F79" s="47"/>
      <c r="G79" s="47"/>
    </row>
    <row r="80" spans="1:9" ht="15">
      <c r="A80" s="106" t="s">
        <v>115</v>
      </c>
      <c r="B80" s="106"/>
      <c r="C80" s="106"/>
      <c r="D80" s="107">
        <f>(I66+I9+I22+I37+I52)</f>
        <v>261881599.99999994</v>
      </c>
      <c r="E80" s="107"/>
      <c r="F80" s="47"/>
      <c r="G80" s="47"/>
    </row>
    <row r="81" spans="1:9" ht="15">
      <c r="A81" s="62"/>
      <c r="B81" s="62"/>
      <c r="C81" s="62"/>
      <c r="D81" s="62"/>
      <c r="E81" s="62"/>
      <c r="F81" s="47"/>
      <c r="G81" s="47"/>
    </row>
    <row r="82" spans="1:9" ht="15">
      <c r="A82" s="93" t="s">
        <v>123</v>
      </c>
      <c r="B82" s="93"/>
      <c r="C82" s="93"/>
      <c r="D82" s="93"/>
      <c r="E82" s="63">
        <v>1</v>
      </c>
      <c r="F82" s="47"/>
      <c r="G82" s="47"/>
    </row>
    <row r="83" spans="1:9" ht="15">
      <c r="A83" s="64"/>
      <c r="B83" s="64"/>
      <c r="C83" s="64"/>
      <c r="D83" s="64"/>
      <c r="E83" s="64"/>
    </row>
    <row r="84" spans="1:9" ht="15" customHeight="1">
      <c r="A84" s="94" t="s">
        <v>124</v>
      </c>
      <c r="B84" s="94"/>
      <c r="C84" s="94"/>
      <c r="D84" s="94"/>
      <c r="E84" s="94"/>
      <c r="F84" s="94"/>
      <c r="G84" s="94"/>
      <c r="H84" s="94"/>
      <c r="I84" s="94"/>
    </row>
    <row r="85" spans="1:9">
      <c r="A85" s="94"/>
      <c r="B85" s="94"/>
      <c r="C85" s="94"/>
      <c r="D85" s="94"/>
      <c r="E85" s="94"/>
      <c r="F85" s="94"/>
      <c r="G85" s="94"/>
      <c r="H85" s="94"/>
      <c r="I85" s="94"/>
    </row>
    <row r="86" spans="1:9">
      <c r="A86" s="94"/>
      <c r="B86" s="94"/>
      <c r="C86" s="94"/>
      <c r="D86" s="94"/>
      <c r="E86" s="94"/>
      <c r="F86" s="94"/>
      <c r="G86" s="94"/>
      <c r="H86" s="94"/>
      <c r="I86" s="94"/>
    </row>
    <row r="88" spans="1:9">
      <c r="A88" s="92" t="s">
        <v>116</v>
      </c>
      <c r="B88" s="92"/>
      <c r="C88" s="65" t="str">
        <f>+CONECTICS!C12</f>
        <v xml:space="preserve">CONECTICS S.A </v>
      </c>
    </row>
    <row r="89" spans="1:9">
      <c r="A89" s="92" t="s">
        <v>117</v>
      </c>
      <c r="B89" s="92"/>
      <c r="C89" s="66" t="str">
        <f>+CONECTICS!C13</f>
        <v>900,554,131-9</v>
      </c>
    </row>
    <row r="90" spans="1:9">
      <c r="A90" s="92" t="s">
        <v>118</v>
      </c>
      <c r="B90" s="92"/>
      <c r="C90" s="66" t="s">
        <v>125</v>
      </c>
    </row>
    <row r="91" spans="1:9">
      <c r="A91" s="92" t="s">
        <v>119</v>
      </c>
      <c r="B91" s="92"/>
      <c r="C91" s="67">
        <v>3132933865</v>
      </c>
    </row>
    <row r="92" spans="1:9" ht="15">
      <c r="A92" s="92" t="s">
        <v>120</v>
      </c>
      <c r="B92" s="92"/>
      <c r="C92" s="68" t="s">
        <v>126</v>
      </c>
    </row>
  </sheetData>
  <mergeCells count="52">
    <mergeCell ref="C5:G5"/>
    <mergeCell ref="A7:C7"/>
    <mergeCell ref="B8:C8"/>
    <mergeCell ref="A9:A17"/>
    <mergeCell ref="E9:E17"/>
    <mergeCell ref="F9:F17"/>
    <mergeCell ref="G9:G17"/>
    <mergeCell ref="H9:H17"/>
    <mergeCell ref="I9:I17"/>
    <mergeCell ref="A20:C20"/>
    <mergeCell ref="B21:C21"/>
    <mergeCell ref="A22:A32"/>
    <mergeCell ref="E22:E32"/>
    <mergeCell ref="F22:F32"/>
    <mergeCell ref="G22:G32"/>
    <mergeCell ref="H22:H32"/>
    <mergeCell ref="I22:I32"/>
    <mergeCell ref="A35:C35"/>
    <mergeCell ref="B36:C36"/>
    <mergeCell ref="A37:A46"/>
    <mergeCell ref="E37:E46"/>
    <mergeCell ref="F37:F46"/>
    <mergeCell ref="H37:H46"/>
    <mergeCell ref="I37:I46"/>
    <mergeCell ref="A50:C50"/>
    <mergeCell ref="B51:C51"/>
    <mergeCell ref="A52:A61"/>
    <mergeCell ref="E52:E61"/>
    <mergeCell ref="F52:F61"/>
    <mergeCell ref="G52:G61"/>
    <mergeCell ref="H52:H61"/>
    <mergeCell ref="I52:I61"/>
    <mergeCell ref="G37:G46"/>
    <mergeCell ref="A82:D82"/>
    <mergeCell ref="A84:I86"/>
    <mergeCell ref="A64:C64"/>
    <mergeCell ref="B65:C65"/>
    <mergeCell ref="A66:A74"/>
    <mergeCell ref="E66:E74"/>
    <mergeCell ref="F66:F74"/>
    <mergeCell ref="G66:G74"/>
    <mergeCell ref="A78:C78"/>
    <mergeCell ref="A79:C79"/>
    <mergeCell ref="H66:H74"/>
    <mergeCell ref="I66:I74"/>
    <mergeCell ref="A80:C80"/>
    <mergeCell ref="D80:E80"/>
    <mergeCell ref="A88:B88"/>
    <mergeCell ref="A89:B89"/>
    <mergeCell ref="A90:B90"/>
    <mergeCell ref="A91:B91"/>
    <mergeCell ref="A92:B92"/>
  </mergeCells>
  <hyperlinks>
    <hyperlink ref="C92" r:id="rId1"/>
  </hyperlinks>
  <pageMargins left="0.70866141732283472" right="0.70866141732283472" top="0.74803149606299213" bottom="0.74803149606299213" header="0.31496062992125984" footer="0.31496062992125984"/>
  <pageSetup paperSize="5" scale="87" orientation="landscape" r:id="rId2"/>
  <rowBreaks count="1" manualBreakCount="1">
    <brk id="63" max="16383" man="1"/>
  </row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workbookViewId="0">
      <selection activeCell="E20" sqref="E20"/>
    </sheetView>
  </sheetViews>
  <sheetFormatPr baseColWidth="10" defaultRowHeight="15"/>
  <cols>
    <col min="1" max="1" width="3.5703125" customWidth="1"/>
    <col min="2" max="2" width="30.5703125" customWidth="1"/>
    <col min="3" max="3" width="21.5703125" customWidth="1"/>
    <col min="4" max="5" width="19.42578125" customWidth="1"/>
    <col min="6" max="6" width="14.140625" customWidth="1"/>
    <col min="7" max="7" width="3.7109375" customWidth="1"/>
    <col min="9" max="9" width="15.5703125" bestFit="1" customWidth="1"/>
  </cols>
  <sheetData>
    <row r="1" spans="1:9" ht="15.75" thickBot="1"/>
    <row r="2" spans="1:9" ht="15.75" thickTop="1">
      <c r="A2" s="4"/>
      <c r="B2" s="5"/>
      <c r="C2" s="5"/>
      <c r="D2" s="5"/>
      <c r="E2" s="5"/>
      <c r="F2" s="5"/>
      <c r="G2" s="6"/>
    </row>
    <row r="3" spans="1:9" ht="15.75">
      <c r="A3" s="7"/>
      <c r="B3" s="82" t="s">
        <v>0</v>
      </c>
      <c r="C3" s="82"/>
      <c r="D3" s="82"/>
      <c r="E3" s="82"/>
      <c r="F3" s="82"/>
      <c r="G3" s="8"/>
    </row>
    <row r="4" spans="1:9" ht="15.75">
      <c r="A4" s="7"/>
      <c r="B4" s="82" t="s">
        <v>1</v>
      </c>
      <c r="C4" s="82"/>
      <c r="D4" s="82"/>
      <c r="E4" s="82"/>
      <c r="F4" s="82"/>
      <c r="G4" s="8"/>
    </row>
    <row r="5" spans="1:9">
      <c r="A5" s="7"/>
      <c r="B5" s="9"/>
      <c r="C5" s="9"/>
      <c r="D5" s="9"/>
      <c r="E5" s="9"/>
      <c r="F5" s="9"/>
      <c r="G5" s="8"/>
    </row>
    <row r="6" spans="1:9" ht="15.75">
      <c r="A6" s="7"/>
      <c r="B6" s="83" t="str">
        <f>+CONECTICS!B6</f>
        <v>EVALUACIÓN FINANCIERA PROCESO DE SELECCIÓN SD 010 2015</v>
      </c>
      <c r="C6" s="83"/>
      <c r="D6" s="83"/>
      <c r="E6" s="83"/>
      <c r="F6" s="83"/>
      <c r="G6" s="8"/>
    </row>
    <row r="7" spans="1:9" ht="15.75">
      <c r="A7" s="7"/>
      <c r="B7" s="10"/>
      <c r="C7" s="10"/>
      <c r="D7" s="10"/>
      <c r="E7" s="10"/>
      <c r="F7" s="10"/>
      <c r="G7" s="8"/>
    </row>
    <row r="8" spans="1:9" ht="41.25" customHeight="1">
      <c r="A8" s="7"/>
      <c r="B8" s="129" t="str">
        <f>+CONECTICS!B8</f>
        <v>OBJETO PROCESO: Suministrar, en calidad de arrendamiento, equipos de cómputo con solución de respaldo de información, soporte técnico y mantenimiento preventivo y correctivo, así como también los servicios asociados a su instalación y puesta en funcionamiento, de conformidad con lo establecido y en las cantidades expresadas en el Anexo Técnico y los términos de referencia.</v>
      </c>
      <c r="C8" s="84"/>
      <c r="D8" s="84"/>
      <c r="E8" s="84"/>
      <c r="F8" s="84"/>
      <c r="G8" s="8"/>
    </row>
    <row r="9" spans="1:9" ht="41.25" customHeight="1">
      <c r="A9" s="7"/>
      <c r="B9" s="84"/>
      <c r="C9" s="84"/>
      <c r="D9" s="84"/>
      <c r="E9" s="84"/>
      <c r="F9" s="84"/>
      <c r="G9" s="8"/>
    </row>
    <row r="10" spans="1:9">
      <c r="A10" s="7"/>
      <c r="B10" s="39"/>
      <c r="C10" s="39"/>
      <c r="D10" s="39"/>
      <c r="E10" s="39"/>
      <c r="F10" s="39" t="s">
        <v>127</v>
      </c>
      <c r="G10" s="8"/>
    </row>
    <row r="11" spans="1:9" ht="45" customHeight="1">
      <c r="A11" s="7"/>
      <c r="B11" s="130" t="s">
        <v>128</v>
      </c>
      <c r="C11" s="132" t="str">
        <f>+CONECTICS!C12</f>
        <v xml:space="preserve">CONECTICS S.A </v>
      </c>
      <c r="D11" s="133"/>
      <c r="E11" s="132">
        <v>0</v>
      </c>
      <c r="F11" s="133"/>
      <c r="G11" s="8"/>
    </row>
    <row r="12" spans="1:9" ht="45" customHeight="1">
      <c r="A12" s="7"/>
      <c r="B12" s="131"/>
      <c r="C12" s="134">
        <f>+'oferta económica'!E78</f>
        <v>225759999.99999997</v>
      </c>
      <c r="D12" s="135"/>
      <c r="E12" s="136">
        <v>0</v>
      </c>
      <c r="F12" s="137"/>
      <c r="G12" s="8"/>
    </row>
    <row r="13" spans="1:9" ht="18.75">
      <c r="A13" s="7"/>
      <c r="B13" s="69" t="s">
        <v>129</v>
      </c>
      <c r="C13" s="125">
        <v>500</v>
      </c>
      <c r="D13" s="126"/>
      <c r="E13" s="127">
        <v>0</v>
      </c>
      <c r="F13" s="128"/>
      <c r="G13" s="8"/>
    </row>
    <row r="14" spans="1:9">
      <c r="A14" s="7"/>
      <c r="B14" s="39"/>
      <c r="C14" s="39"/>
      <c r="D14" s="39"/>
      <c r="E14" s="39"/>
      <c r="F14" s="39"/>
      <c r="G14" s="8"/>
    </row>
    <row r="15" spans="1:9">
      <c r="A15" s="7"/>
      <c r="B15" s="39"/>
      <c r="C15" s="39"/>
      <c r="D15" s="39"/>
      <c r="E15" s="39"/>
      <c r="F15" s="39"/>
      <c r="G15" s="8"/>
      <c r="I15" s="70"/>
    </row>
    <row r="16" spans="1:9">
      <c r="A16" s="7"/>
      <c r="B16" s="9"/>
      <c r="C16" s="9"/>
      <c r="D16" s="9"/>
      <c r="E16" s="9"/>
      <c r="F16" s="9"/>
      <c r="G16" s="8"/>
      <c r="I16" s="70"/>
    </row>
    <row r="17" spans="1:9">
      <c r="A17" s="7"/>
      <c r="B17" s="9" t="str">
        <f>+CONECTICS!B44</f>
        <v>Bogotá, mayo 05 de 2015</v>
      </c>
      <c r="C17" s="9"/>
      <c r="D17" s="9"/>
      <c r="E17" s="9"/>
      <c r="F17" s="9"/>
      <c r="G17" s="8"/>
      <c r="I17" s="70"/>
    </row>
    <row r="18" spans="1:9">
      <c r="A18" s="7"/>
      <c r="B18" s="9"/>
      <c r="C18" s="9"/>
      <c r="D18" s="9"/>
      <c r="E18" s="9"/>
      <c r="F18" s="9"/>
      <c r="G18" s="8"/>
      <c r="I18" s="71"/>
    </row>
    <row r="19" spans="1:9">
      <c r="A19" s="7"/>
      <c r="B19" s="9"/>
      <c r="C19" s="9"/>
      <c r="D19" s="9"/>
      <c r="E19" s="9"/>
      <c r="F19" s="9"/>
      <c r="G19" s="8"/>
      <c r="I19" s="70"/>
    </row>
    <row r="20" spans="1:9">
      <c r="A20" s="7"/>
      <c r="B20" s="9"/>
      <c r="C20" s="9"/>
      <c r="D20" s="9"/>
      <c r="E20" s="9"/>
      <c r="F20" s="9"/>
      <c r="G20" s="8"/>
      <c r="I20" s="70"/>
    </row>
    <row r="21" spans="1:9">
      <c r="A21" s="7"/>
      <c r="B21" s="90" t="s">
        <v>26</v>
      </c>
      <c r="C21" s="90"/>
      <c r="D21" s="90"/>
      <c r="E21" s="90"/>
      <c r="F21" s="90"/>
      <c r="G21" s="8"/>
      <c r="I21" s="70"/>
    </row>
    <row r="22" spans="1:9">
      <c r="A22" s="7"/>
      <c r="B22" s="91" t="s">
        <v>28</v>
      </c>
      <c r="C22" s="91"/>
      <c r="D22" s="91"/>
      <c r="E22" s="91"/>
      <c r="F22" s="91"/>
      <c r="G22" s="8"/>
      <c r="I22" s="72"/>
    </row>
    <row r="23" spans="1:9">
      <c r="A23" s="7"/>
      <c r="B23" s="91" t="s">
        <v>27</v>
      </c>
      <c r="C23" s="91"/>
      <c r="D23" s="91"/>
      <c r="E23" s="91"/>
      <c r="F23" s="91"/>
      <c r="G23" s="8"/>
      <c r="I23" s="73"/>
    </row>
    <row r="24" spans="1:9" ht="15.75" thickBot="1">
      <c r="A24" s="14"/>
      <c r="B24" s="15"/>
      <c r="C24" s="15"/>
      <c r="D24" s="15"/>
      <c r="E24" s="15"/>
      <c r="F24" s="15"/>
      <c r="G24" s="16"/>
    </row>
    <row r="25" spans="1:9" ht="15.75" thickTop="1"/>
  </sheetData>
  <mergeCells count="14">
    <mergeCell ref="B3:F3"/>
    <mergeCell ref="B4:F4"/>
    <mergeCell ref="B6:F6"/>
    <mergeCell ref="B8:F9"/>
    <mergeCell ref="B11:B12"/>
    <mergeCell ref="C11:D11"/>
    <mergeCell ref="E11:F11"/>
    <mergeCell ref="C12:D12"/>
    <mergeCell ref="E12:F12"/>
    <mergeCell ref="C13:D13"/>
    <mergeCell ref="E13:F13"/>
    <mergeCell ref="B21:F21"/>
    <mergeCell ref="B22:F22"/>
    <mergeCell ref="B23:F23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CONECTICS</vt:lpstr>
      <vt:lpstr>oferta económica</vt:lpstr>
      <vt:lpstr>puntaje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ssalazar</cp:lastModifiedBy>
  <cp:lastPrinted>2015-04-29T20:50:11Z</cp:lastPrinted>
  <dcterms:created xsi:type="dcterms:W3CDTF">2015-03-22T15:44:41Z</dcterms:created>
  <dcterms:modified xsi:type="dcterms:W3CDTF">2015-05-06T01:37:46Z</dcterms:modified>
</cp:coreProperties>
</file>